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ael Chenko\Downloads\"/>
    </mc:Choice>
  </mc:AlternateContent>
  <xr:revisionPtr revIDLastSave="0" documentId="13_ncr:1_{764AB183-7CD5-4F5D-A758-55F8030BC9FA}" xr6:coauthVersionLast="47" xr6:coauthVersionMax="47" xr10:uidLastSave="{00000000-0000-0000-0000-000000000000}"/>
  <bookViews>
    <workbookView xWindow="-108" yWindow="-108" windowWidth="23256" windowHeight="12456" tabRatio="597" firstSheet="1" activeTab="1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s Details" sheetId="14" r:id="rId4"/>
    <sheet name="Sumsum" sheetId="12" r:id="rId5"/>
    <sheet name="States Ecology" sheetId="11" r:id="rId6"/>
    <sheet name="eccology individual LGCs" sheetId="13" r:id="rId7"/>
    <sheet name="Total Ecology to LGCs" sheetId="20" r:id="rId8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Details'!$A$1:$S$56</definedName>
    <definedName name="_xlnm.Print_Area" localSheetId="4">Sumsum!$A$1:$L$44</definedName>
    <definedName name="_xlnm.Print_Titles" localSheetId="3">'LGCs Details'!$4:$5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4" l="1"/>
  <c r="E46" i="14" l="1"/>
  <c r="T26" i="14"/>
  <c r="V26" i="14"/>
  <c r="D38" i="12" l="1"/>
  <c r="D35" i="12"/>
  <c r="D34" i="12"/>
  <c r="D33" i="12"/>
  <c r="D32" i="12"/>
  <c r="D30" i="12"/>
  <c r="D27" i="12"/>
  <c r="D24" i="12"/>
  <c r="D20" i="12"/>
  <c r="D16" i="12"/>
  <c r="D14" i="12"/>
  <c r="D12" i="12"/>
  <c r="D7" i="12"/>
  <c r="G6" i="13"/>
  <c r="C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F10" i="20"/>
  <c r="F9" i="20"/>
  <c r="F8" i="20"/>
  <c r="F7" i="20"/>
  <c r="F6" i="20"/>
  <c r="E43" i="20" l="1"/>
  <c r="D43" i="20"/>
  <c r="S33" i="1"/>
  <c r="Q46" i="1"/>
  <c r="F6" i="11"/>
  <c r="C42" i="11"/>
  <c r="D42" i="11"/>
  <c r="M46" i="1"/>
  <c r="L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T10" i="1" s="1"/>
  <c r="C23" i="4"/>
  <c r="C24" i="4" s="1"/>
  <c r="F23" i="4"/>
  <c r="H22" i="4"/>
  <c r="H21" i="4"/>
  <c r="H20" i="4"/>
  <c r="H19" i="4"/>
  <c r="H18" i="4"/>
  <c r="H17" i="4"/>
  <c r="H15" i="4"/>
  <c r="H14" i="4"/>
  <c r="H13" i="4"/>
  <c r="H12" i="4"/>
  <c r="H11" i="4"/>
  <c r="H10" i="4"/>
  <c r="H9" i="4"/>
  <c r="H8" i="4"/>
  <c r="H7" i="4"/>
  <c r="H6" i="4"/>
  <c r="AB26" i="14" l="1"/>
  <c r="Y26" i="14"/>
  <c r="X26" i="14"/>
  <c r="W26" i="14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J10" i="1" s="1"/>
  <c r="G23" i="4"/>
  <c r="E23" i="4"/>
  <c r="D23" i="4"/>
  <c r="U353" i="14"/>
  <c r="U352" i="14"/>
  <c r="U351" i="14"/>
  <c r="U350" i="14"/>
  <c r="U349" i="14"/>
  <c r="U348" i="14"/>
  <c r="U347" i="14"/>
  <c r="U346" i="14"/>
  <c r="U345" i="14"/>
  <c r="U344" i="14"/>
  <c r="U343" i="14"/>
  <c r="U342" i="14"/>
  <c r="U341" i="14"/>
  <c r="U340" i="14"/>
  <c r="U339" i="14"/>
  <c r="U338" i="14"/>
  <c r="U337" i="14"/>
  <c r="U336" i="14"/>
  <c r="U335" i="14"/>
  <c r="U334" i="14"/>
  <c r="U333" i="14"/>
  <c r="U332" i="14"/>
  <c r="U331" i="14"/>
  <c r="U287" i="14"/>
  <c r="U286" i="14"/>
  <c r="U285" i="14"/>
  <c r="U284" i="14"/>
  <c r="U283" i="14"/>
  <c r="U282" i="14"/>
  <c r="U281" i="14"/>
  <c r="U280" i="14"/>
  <c r="U279" i="14"/>
  <c r="U278" i="14"/>
  <c r="U277" i="14"/>
  <c r="U276" i="14"/>
  <c r="U275" i="14"/>
  <c r="U274" i="14"/>
  <c r="U273" i="14"/>
  <c r="U272" i="14"/>
  <c r="U271" i="14"/>
  <c r="U270" i="14"/>
  <c r="U269" i="14"/>
  <c r="U268" i="14"/>
  <c r="U267" i="14"/>
  <c r="U266" i="14"/>
  <c r="U265" i="14"/>
  <c r="U264" i="14"/>
  <c r="U263" i="14"/>
  <c r="U262" i="14"/>
  <c r="U261" i="14"/>
  <c r="U260" i="14"/>
  <c r="U259" i="14"/>
  <c r="U258" i="14"/>
  <c r="U257" i="14"/>
  <c r="U256" i="14"/>
  <c r="U255" i="14"/>
  <c r="U253" i="14"/>
  <c r="U252" i="14"/>
  <c r="U251" i="14"/>
  <c r="U250" i="14"/>
  <c r="U249" i="14"/>
  <c r="U248" i="14"/>
  <c r="U247" i="14"/>
  <c r="U246" i="14"/>
  <c r="U245" i="14"/>
  <c r="U244" i="14"/>
  <c r="U243" i="14"/>
  <c r="U242" i="14"/>
  <c r="U241" i="14"/>
  <c r="U240" i="14"/>
  <c r="U239" i="14"/>
  <c r="U238" i="14"/>
  <c r="U237" i="14"/>
  <c r="U236" i="14"/>
  <c r="U235" i="14"/>
  <c r="U234" i="14"/>
  <c r="U233" i="14"/>
  <c r="U232" i="14"/>
  <c r="U231" i="14"/>
  <c r="U230" i="14"/>
  <c r="U229" i="14"/>
  <c r="U228" i="14"/>
  <c r="U227" i="14"/>
  <c r="U226" i="14"/>
  <c r="U225" i="14"/>
  <c r="U224" i="14"/>
  <c r="U222" i="14"/>
  <c r="U221" i="14"/>
  <c r="U220" i="14"/>
  <c r="U219" i="14"/>
  <c r="U218" i="14"/>
  <c r="U217" i="14"/>
  <c r="U216" i="14"/>
  <c r="U215" i="14"/>
  <c r="U214" i="14"/>
  <c r="U213" i="14"/>
  <c r="U212" i="14"/>
  <c r="U211" i="14"/>
  <c r="U210" i="14"/>
  <c r="U209" i="14"/>
  <c r="U208" i="14"/>
  <c r="U207" i="14"/>
  <c r="U206" i="14"/>
  <c r="U205" i="14"/>
  <c r="U203" i="14"/>
  <c r="U202" i="14"/>
  <c r="U201" i="14"/>
  <c r="U200" i="14"/>
  <c r="U199" i="14"/>
  <c r="U198" i="14"/>
  <c r="U197" i="14"/>
  <c r="U196" i="14"/>
  <c r="U195" i="14"/>
  <c r="U194" i="14"/>
  <c r="U193" i="14"/>
  <c r="U192" i="14"/>
  <c r="U191" i="14"/>
  <c r="U190" i="14"/>
  <c r="U189" i="14"/>
  <c r="U188" i="14"/>
  <c r="U187" i="14"/>
  <c r="U186" i="14"/>
  <c r="U185" i="14"/>
  <c r="U184" i="14"/>
  <c r="U156" i="14"/>
  <c r="U155" i="14"/>
  <c r="U154" i="14"/>
  <c r="U153" i="14"/>
  <c r="U152" i="14"/>
  <c r="U151" i="14"/>
  <c r="U150" i="14"/>
  <c r="U149" i="14"/>
  <c r="U148" i="14"/>
  <c r="U147" i="14"/>
  <c r="U146" i="14"/>
  <c r="U145" i="14"/>
  <c r="U144" i="14"/>
  <c r="U104" i="14"/>
  <c r="U103" i="14"/>
  <c r="U102" i="14"/>
  <c r="U101" i="14"/>
  <c r="U100" i="14"/>
  <c r="U99" i="14"/>
  <c r="U98" i="14"/>
  <c r="U97" i="14"/>
  <c r="U96" i="14"/>
  <c r="U95" i="14"/>
  <c r="U94" i="14"/>
  <c r="U93" i="14"/>
  <c r="U92" i="14"/>
  <c r="U91" i="14"/>
  <c r="U90" i="14"/>
  <c r="U89" i="14"/>
  <c r="U88" i="14"/>
  <c r="U87" i="14"/>
  <c r="U86" i="14"/>
  <c r="U85" i="14"/>
  <c r="U84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F412" i="14"/>
  <c r="F411" i="14"/>
  <c r="F410" i="14"/>
  <c r="F409" i="14"/>
  <c r="F408" i="14"/>
  <c r="F407" i="14"/>
  <c r="F406" i="14"/>
  <c r="F405" i="14"/>
  <c r="F404" i="14"/>
  <c r="F403" i="14"/>
  <c r="F402" i="14"/>
  <c r="F401" i="14"/>
  <c r="F400" i="14"/>
  <c r="F399" i="14"/>
  <c r="F398" i="14"/>
  <c r="F397" i="14"/>
  <c r="F396" i="14"/>
  <c r="F395" i="14"/>
  <c r="F394" i="14"/>
  <c r="F393" i="14"/>
  <c r="F392" i="14"/>
  <c r="F391" i="14"/>
  <c r="F390" i="14"/>
  <c r="F389" i="14"/>
  <c r="F388" i="14"/>
  <c r="F306" i="14"/>
  <c r="F305" i="14"/>
  <c r="F304" i="14"/>
  <c r="F303" i="14"/>
  <c r="F302" i="14"/>
  <c r="F301" i="14"/>
  <c r="F300" i="14"/>
  <c r="F299" i="14"/>
  <c r="F298" i="14"/>
  <c r="F297" i="14"/>
  <c r="F296" i="14"/>
  <c r="F240" i="14"/>
  <c r="F239" i="14"/>
  <c r="F238" i="14"/>
  <c r="F237" i="14"/>
  <c r="F236" i="14"/>
  <c r="F235" i="14"/>
  <c r="F234" i="14"/>
  <c r="F233" i="14"/>
  <c r="F232" i="14"/>
  <c r="F231" i="14"/>
  <c r="F230" i="14"/>
  <c r="F229" i="14"/>
  <c r="F228" i="14"/>
  <c r="F200" i="14"/>
  <c r="F199" i="14"/>
  <c r="F198" i="14"/>
  <c r="F197" i="14"/>
  <c r="F196" i="14"/>
  <c r="F195" i="14"/>
  <c r="F194" i="14"/>
  <c r="F193" i="14"/>
  <c r="F192" i="14"/>
  <c r="F191" i="14"/>
  <c r="F190" i="14"/>
  <c r="F189" i="14"/>
  <c r="F188" i="14"/>
  <c r="F187" i="14"/>
  <c r="F186" i="14"/>
  <c r="F185" i="14"/>
  <c r="F184" i="14"/>
  <c r="F183" i="14"/>
  <c r="F153" i="14"/>
  <c r="F152" i="14"/>
  <c r="F151" i="14"/>
  <c r="F150" i="14"/>
  <c r="F149" i="14"/>
  <c r="F148" i="14"/>
  <c r="F147" i="14"/>
  <c r="F146" i="14"/>
  <c r="F145" i="14"/>
  <c r="F144" i="14"/>
  <c r="F143" i="14"/>
  <c r="F142" i="14"/>
  <c r="F141" i="14"/>
  <c r="F140" i="14"/>
  <c r="F139" i="14"/>
  <c r="F138" i="14"/>
  <c r="F137" i="14"/>
  <c r="F136" i="14"/>
  <c r="F135" i="14"/>
  <c r="F134" i="14"/>
  <c r="F133" i="14"/>
  <c r="F132" i="14"/>
  <c r="F131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78" i="14"/>
  <c r="F24" i="14"/>
  <c r="U204" i="14" l="1"/>
  <c r="U26" i="14"/>
  <c r="H23" i="4"/>
  <c r="F43" i="20"/>
  <c r="X411" i="14"/>
  <c r="X404" i="14"/>
  <c r="X389" i="14"/>
  <c r="X371" i="14"/>
  <c r="X354" i="14"/>
  <c r="X330" i="14"/>
  <c r="X306" i="14"/>
  <c r="X288" i="14"/>
  <c r="X254" i="14"/>
  <c r="X223" i="14"/>
  <c r="X204" i="14"/>
  <c r="X183" i="14"/>
  <c r="X157" i="14"/>
  <c r="X143" i="14"/>
  <c r="X122" i="14"/>
  <c r="X105" i="14"/>
  <c r="X83" i="14"/>
  <c r="X61" i="14"/>
  <c r="I413" i="14"/>
  <c r="I387" i="14"/>
  <c r="I363" i="14"/>
  <c r="I335" i="14"/>
  <c r="I307" i="14"/>
  <c r="I295" i="14"/>
  <c r="I277" i="14"/>
  <c r="I260" i="14"/>
  <c r="I241" i="14"/>
  <c r="I227" i="14"/>
  <c r="I201" i="14"/>
  <c r="I182" i="14"/>
  <c r="I154" i="14"/>
  <c r="I130" i="14"/>
  <c r="G130" i="14"/>
  <c r="H130" i="14"/>
  <c r="I121" i="14"/>
  <c r="I100" i="14"/>
  <c r="I78" i="14"/>
  <c r="I46" i="14"/>
  <c r="I24" i="14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E42" i="11"/>
  <c r="K43" i="12"/>
  <c r="H43" i="12"/>
  <c r="G43" i="12"/>
  <c r="F43" i="12"/>
  <c r="E43" i="12"/>
  <c r="I34" i="4"/>
  <c r="H34" i="4"/>
  <c r="G34" i="4"/>
  <c r="F34" i="4"/>
  <c r="E32" i="4"/>
  <c r="J32" i="4" s="1"/>
  <c r="E31" i="4"/>
  <c r="J31" i="4" s="1"/>
  <c r="E30" i="4"/>
  <c r="J30" i="4" s="1"/>
  <c r="D33" i="4"/>
  <c r="E33" i="4" s="1"/>
  <c r="J33" i="4" s="1"/>
  <c r="D29" i="4"/>
  <c r="E29" i="4" s="1"/>
  <c r="D34" i="4" l="1"/>
  <c r="J29" i="4"/>
  <c r="J34" i="4" s="1"/>
  <c r="K34" i="4" s="1"/>
  <c r="E34" i="4"/>
  <c r="C34" i="4"/>
  <c r="U412" i="14"/>
  <c r="AC412" i="14" s="1"/>
  <c r="AA410" i="14"/>
  <c r="AC410" i="14" s="1"/>
  <c r="AA409" i="14"/>
  <c r="AC409" i="14" s="1"/>
  <c r="AA408" i="14"/>
  <c r="AC408" i="14" s="1"/>
  <c r="AA407" i="14"/>
  <c r="AA406" i="14"/>
  <c r="AC406" i="14" s="1"/>
  <c r="AA405" i="14"/>
  <c r="AC405" i="14" s="1"/>
  <c r="Z404" i="14"/>
  <c r="Z411" i="14"/>
  <c r="AB411" i="14"/>
  <c r="Y411" i="14"/>
  <c r="W411" i="14"/>
  <c r="V411" i="14"/>
  <c r="U411" i="14"/>
  <c r="T411" i="14"/>
  <c r="AA403" i="14"/>
  <c r="AC403" i="14" s="1"/>
  <c r="AA402" i="14"/>
  <c r="AC402" i="14" s="1"/>
  <c r="AA401" i="14"/>
  <c r="AC401" i="14" s="1"/>
  <c r="AA400" i="14"/>
  <c r="AC400" i="14" s="1"/>
  <c r="AA399" i="14"/>
  <c r="AC399" i="14" s="1"/>
  <c r="AA398" i="14"/>
  <c r="AC398" i="14" s="1"/>
  <c r="AA397" i="14"/>
  <c r="AC397" i="14" s="1"/>
  <c r="AA396" i="14"/>
  <c r="AC396" i="14" s="1"/>
  <c r="AA395" i="14"/>
  <c r="AC395" i="14" s="1"/>
  <c r="AA394" i="14"/>
  <c r="AC394" i="14" s="1"/>
  <c r="AA393" i="14"/>
  <c r="AC393" i="14" s="1"/>
  <c r="AA392" i="14"/>
  <c r="AC392" i="14" s="1"/>
  <c r="AA391" i="14"/>
  <c r="AC391" i="14" s="1"/>
  <c r="AA390" i="14"/>
  <c r="AC390" i="14" s="1"/>
  <c r="AB404" i="14"/>
  <c r="Y404" i="14"/>
  <c r="W404" i="14"/>
  <c r="V404" i="14"/>
  <c r="U404" i="14"/>
  <c r="T404" i="14"/>
  <c r="AA388" i="14"/>
  <c r="AC388" i="14" s="1"/>
  <c r="AA387" i="14"/>
  <c r="AC387" i="14" s="1"/>
  <c r="AA386" i="14"/>
  <c r="AC386" i="14" s="1"/>
  <c r="AA385" i="14"/>
  <c r="AC385" i="14" s="1"/>
  <c r="AA384" i="14"/>
  <c r="AC384" i="14" s="1"/>
  <c r="AA383" i="14"/>
  <c r="AC383" i="14" s="1"/>
  <c r="AA382" i="14"/>
  <c r="AC382" i="14" s="1"/>
  <c r="AA381" i="14"/>
  <c r="AC381" i="14" s="1"/>
  <c r="AA380" i="14"/>
  <c r="AC380" i="14" s="1"/>
  <c r="AA379" i="14"/>
  <c r="AC379" i="14" s="1"/>
  <c r="AA378" i="14"/>
  <c r="AC378" i="14" s="1"/>
  <c r="AA377" i="14"/>
  <c r="AC377" i="14" s="1"/>
  <c r="AA376" i="14"/>
  <c r="AC376" i="14" s="1"/>
  <c r="AA375" i="14"/>
  <c r="AC375" i="14" s="1"/>
  <c r="AA374" i="14"/>
  <c r="AC374" i="14" s="1"/>
  <c r="AA373" i="14"/>
  <c r="AC373" i="14" s="1"/>
  <c r="AA372" i="14"/>
  <c r="AC372" i="14" s="1"/>
  <c r="AB389" i="14"/>
  <c r="Z389" i="14"/>
  <c r="Y389" i="14"/>
  <c r="W389" i="14"/>
  <c r="V389" i="14"/>
  <c r="U389" i="14"/>
  <c r="T389" i="14"/>
  <c r="AA370" i="14"/>
  <c r="AC370" i="14" s="1"/>
  <c r="AA369" i="14"/>
  <c r="AC369" i="14" s="1"/>
  <c r="AA368" i="14"/>
  <c r="AC368" i="14" s="1"/>
  <c r="AA367" i="14"/>
  <c r="AC367" i="14" s="1"/>
  <c r="AA366" i="14"/>
  <c r="AC366" i="14" s="1"/>
  <c r="AA365" i="14"/>
  <c r="AC365" i="14" s="1"/>
  <c r="AA364" i="14"/>
  <c r="AC364" i="14" s="1"/>
  <c r="AA363" i="14"/>
  <c r="AC363" i="14" s="1"/>
  <c r="AA362" i="14"/>
  <c r="AC362" i="14" s="1"/>
  <c r="AA361" i="14"/>
  <c r="AC361" i="14" s="1"/>
  <c r="AA360" i="14"/>
  <c r="AC360" i="14" s="1"/>
  <c r="AA359" i="14"/>
  <c r="AC359" i="14" s="1"/>
  <c r="AA358" i="14"/>
  <c r="AC358" i="14" s="1"/>
  <c r="AA357" i="14"/>
  <c r="AC357" i="14" s="1"/>
  <c r="AA356" i="14"/>
  <c r="AC356" i="14" s="1"/>
  <c r="AA355" i="14"/>
  <c r="AC355" i="14" s="1"/>
  <c r="AB371" i="14"/>
  <c r="Z371" i="14"/>
  <c r="Y371" i="14"/>
  <c r="W371" i="14"/>
  <c r="V371" i="14"/>
  <c r="U371" i="14"/>
  <c r="T371" i="14"/>
  <c r="AA353" i="14"/>
  <c r="AA352" i="14"/>
  <c r="AA351" i="14"/>
  <c r="AA350" i="14"/>
  <c r="AA349" i="14"/>
  <c r="AA348" i="14"/>
  <c r="AA347" i="14"/>
  <c r="AA346" i="14"/>
  <c r="AA345" i="14"/>
  <c r="AA344" i="14"/>
  <c r="AA343" i="14"/>
  <c r="AA342" i="14"/>
  <c r="AA341" i="14"/>
  <c r="AA340" i="14"/>
  <c r="AA339" i="14"/>
  <c r="AA338" i="14"/>
  <c r="AA337" i="14"/>
  <c r="AA336" i="14"/>
  <c r="AA335" i="14"/>
  <c r="AA334" i="14"/>
  <c r="AA333" i="14"/>
  <c r="AA332" i="14"/>
  <c r="AA331" i="14"/>
  <c r="AB354" i="14"/>
  <c r="Z354" i="14"/>
  <c r="Y354" i="14"/>
  <c r="W354" i="14"/>
  <c r="V354" i="14"/>
  <c r="T354" i="14"/>
  <c r="Z329" i="14"/>
  <c r="AA329" i="14" s="1"/>
  <c r="AC329" i="14" s="1"/>
  <c r="Z328" i="14"/>
  <c r="AA328" i="14" s="1"/>
  <c r="AC328" i="14" s="1"/>
  <c r="Z327" i="14"/>
  <c r="AA327" i="14" s="1"/>
  <c r="AC327" i="14" s="1"/>
  <c r="Z326" i="14"/>
  <c r="AA326" i="14" s="1"/>
  <c r="AC326" i="14" s="1"/>
  <c r="Z325" i="14"/>
  <c r="AA325" i="14" s="1"/>
  <c r="AC325" i="14" s="1"/>
  <c r="Z324" i="14"/>
  <c r="AA324" i="14" s="1"/>
  <c r="AC324" i="14" s="1"/>
  <c r="Z323" i="14"/>
  <c r="AA323" i="14" s="1"/>
  <c r="AC323" i="14" s="1"/>
  <c r="Z322" i="14"/>
  <c r="AA322" i="14" s="1"/>
  <c r="AC322" i="14" s="1"/>
  <c r="Z321" i="14"/>
  <c r="AA321" i="14" s="1"/>
  <c r="AC321" i="14" s="1"/>
  <c r="Z320" i="14"/>
  <c r="AA320" i="14" s="1"/>
  <c r="AC320" i="14" s="1"/>
  <c r="Z319" i="14"/>
  <c r="AA319" i="14" s="1"/>
  <c r="AC319" i="14" s="1"/>
  <c r="Z318" i="14"/>
  <c r="AA318" i="14" s="1"/>
  <c r="AC318" i="14" s="1"/>
  <c r="Z317" i="14"/>
  <c r="AA317" i="14" s="1"/>
  <c r="AC317" i="14" s="1"/>
  <c r="Z316" i="14"/>
  <c r="AA316" i="14" s="1"/>
  <c r="AC316" i="14" s="1"/>
  <c r="Z315" i="14"/>
  <c r="AA315" i="14" s="1"/>
  <c r="AC315" i="14" s="1"/>
  <c r="Z314" i="14"/>
  <c r="AA314" i="14" s="1"/>
  <c r="AC314" i="14" s="1"/>
  <c r="Z313" i="14"/>
  <c r="AA313" i="14" s="1"/>
  <c r="AC313" i="14" s="1"/>
  <c r="Z312" i="14"/>
  <c r="AA312" i="14" s="1"/>
  <c r="AC312" i="14" s="1"/>
  <c r="Z311" i="14"/>
  <c r="AA311" i="14" s="1"/>
  <c r="AC311" i="14" s="1"/>
  <c r="Z310" i="14"/>
  <c r="AA310" i="14" s="1"/>
  <c r="AC310" i="14" s="1"/>
  <c r="Z309" i="14"/>
  <c r="AA309" i="14" s="1"/>
  <c r="AC309" i="14" s="1"/>
  <c r="Z308" i="14"/>
  <c r="AA308" i="14" s="1"/>
  <c r="AC308" i="14" s="1"/>
  <c r="Z307" i="14"/>
  <c r="AA307" i="14" s="1"/>
  <c r="AC307" i="14" s="1"/>
  <c r="AB330" i="14"/>
  <c r="Y330" i="14"/>
  <c r="W330" i="14"/>
  <c r="V330" i="14"/>
  <c r="U330" i="14"/>
  <c r="T330" i="14"/>
  <c r="Z305" i="14"/>
  <c r="AA305" i="14" s="1"/>
  <c r="AC305" i="14" s="1"/>
  <c r="Z304" i="14"/>
  <c r="AA304" i="14" s="1"/>
  <c r="AC304" i="14" s="1"/>
  <c r="Z303" i="14"/>
  <c r="AA303" i="14" s="1"/>
  <c r="AC303" i="14" s="1"/>
  <c r="Z302" i="14"/>
  <c r="AA302" i="14" s="1"/>
  <c r="AC302" i="14" s="1"/>
  <c r="Z301" i="14"/>
  <c r="AA301" i="14" s="1"/>
  <c r="AC301" i="14" s="1"/>
  <c r="Z300" i="14"/>
  <c r="AA300" i="14" s="1"/>
  <c r="AC300" i="14" s="1"/>
  <c r="Z299" i="14"/>
  <c r="AA299" i="14" s="1"/>
  <c r="AC299" i="14" s="1"/>
  <c r="Z298" i="14"/>
  <c r="AA298" i="14" s="1"/>
  <c r="AC298" i="14" s="1"/>
  <c r="Z297" i="14"/>
  <c r="AA297" i="14" s="1"/>
  <c r="AC297" i="14" s="1"/>
  <c r="Z296" i="14"/>
  <c r="AA296" i="14" s="1"/>
  <c r="AC296" i="14" s="1"/>
  <c r="Z295" i="14"/>
  <c r="AA295" i="14" s="1"/>
  <c r="AC295" i="14" s="1"/>
  <c r="Z294" i="14"/>
  <c r="AA294" i="14" s="1"/>
  <c r="AC294" i="14" s="1"/>
  <c r="Z293" i="14"/>
  <c r="AA293" i="14" s="1"/>
  <c r="AC293" i="14" s="1"/>
  <c r="Z292" i="14"/>
  <c r="AA292" i="14" s="1"/>
  <c r="AC292" i="14" s="1"/>
  <c r="Z291" i="14"/>
  <c r="AA291" i="14" s="1"/>
  <c r="AC291" i="14" s="1"/>
  <c r="Z290" i="14"/>
  <c r="Z289" i="14"/>
  <c r="AA289" i="14" s="1"/>
  <c r="AC289" i="14" s="1"/>
  <c r="AB306" i="14"/>
  <c r="Y306" i="14"/>
  <c r="W306" i="14"/>
  <c r="V306" i="14"/>
  <c r="U306" i="14"/>
  <c r="T306" i="14"/>
  <c r="AA287" i="14"/>
  <c r="AA286" i="14"/>
  <c r="AA285" i="14"/>
  <c r="AA284" i="14"/>
  <c r="AA283" i="14"/>
  <c r="AA282" i="14"/>
  <c r="AA281" i="14"/>
  <c r="AA280" i="14"/>
  <c r="AA279" i="14"/>
  <c r="AA278" i="14"/>
  <c r="AA277" i="14"/>
  <c r="AA276" i="14"/>
  <c r="AA275" i="14"/>
  <c r="AA274" i="14"/>
  <c r="AA273" i="14"/>
  <c r="AA272" i="14"/>
  <c r="AA271" i="14"/>
  <c r="AA270" i="14"/>
  <c r="AA269" i="14"/>
  <c r="AA268" i="14"/>
  <c r="AA267" i="14"/>
  <c r="AA266" i="14"/>
  <c r="AA265" i="14"/>
  <c r="AA264" i="14"/>
  <c r="AA263" i="14"/>
  <c r="AA262" i="14"/>
  <c r="AC262" i="14" s="1"/>
  <c r="AA261" i="14"/>
  <c r="AA260" i="14"/>
  <c r="AA259" i="14"/>
  <c r="AA258" i="14"/>
  <c r="AA257" i="14"/>
  <c r="AA256" i="14"/>
  <c r="AA255" i="14"/>
  <c r="AB288" i="14"/>
  <c r="Z288" i="14"/>
  <c r="Y288" i="14"/>
  <c r="W288" i="14"/>
  <c r="V288" i="14"/>
  <c r="T288" i="14"/>
  <c r="AA253" i="14"/>
  <c r="AC253" i="14" s="1"/>
  <c r="AA252" i="14"/>
  <c r="AA251" i="14"/>
  <c r="AA250" i="14"/>
  <c r="AA249" i="14"/>
  <c r="AA248" i="14"/>
  <c r="AA247" i="14"/>
  <c r="AA246" i="14"/>
  <c r="AA245" i="14"/>
  <c r="AC245" i="14" s="1"/>
  <c r="AA244" i="14"/>
  <c r="AA243" i="14"/>
  <c r="AA242" i="14"/>
  <c r="AA241" i="14"/>
  <c r="AA240" i="14"/>
  <c r="AA239" i="14"/>
  <c r="AA238" i="14"/>
  <c r="AA237" i="14"/>
  <c r="AC237" i="14" s="1"/>
  <c r="AA236" i="14"/>
  <c r="AA235" i="14"/>
  <c r="AA234" i="14"/>
  <c r="AA233" i="14"/>
  <c r="AA232" i="14"/>
  <c r="AA231" i="14"/>
  <c r="AA230" i="14"/>
  <c r="AA229" i="14"/>
  <c r="AC229" i="14" s="1"/>
  <c r="AA228" i="14"/>
  <c r="AA227" i="14"/>
  <c r="AA226" i="14"/>
  <c r="AA225" i="14"/>
  <c r="AA224" i="14"/>
  <c r="AB254" i="14"/>
  <c r="Z254" i="14"/>
  <c r="Y254" i="14"/>
  <c r="W254" i="14"/>
  <c r="V254" i="14"/>
  <c r="T254" i="14"/>
  <c r="Z222" i="14"/>
  <c r="AA222" i="14" s="1"/>
  <c r="Z221" i="14"/>
  <c r="AA221" i="14" s="1"/>
  <c r="Z220" i="14"/>
  <c r="AA220" i="14" s="1"/>
  <c r="AC220" i="14" s="1"/>
  <c r="Z219" i="14"/>
  <c r="AA219" i="14" s="1"/>
  <c r="Z218" i="14"/>
  <c r="AA218" i="14" s="1"/>
  <c r="Z217" i="14"/>
  <c r="AA217" i="14" s="1"/>
  <c r="Z216" i="14"/>
  <c r="AA216" i="14" s="1"/>
  <c r="Z215" i="14"/>
  <c r="AA215" i="14" s="1"/>
  <c r="Z214" i="14"/>
  <c r="AA214" i="14" s="1"/>
  <c r="Z213" i="14"/>
  <c r="AA213" i="14" s="1"/>
  <c r="Z212" i="14"/>
  <c r="AA212" i="14" s="1"/>
  <c r="AC212" i="14" s="1"/>
  <c r="Z211" i="14"/>
  <c r="AA211" i="14" s="1"/>
  <c r="Z210" i="14"/>
  <c r="AA210" i="14" s="1"/>
  <c r="Z209" i="14"/>
  <c r="AA209" i="14" s="1"/>
  <c r="Z208" i="14"/>
  <c r="AA208" i="14" s="1"/>
  <c r="Z207" i="14"/>
  <c r="Z206" i="14"/>
  <c r="AA206" i="14" s="1"/>
  <c r="Z205" i="14"/>
  <c r="AA205" i="14" s="1"/>
  <c r="AB223" i="14"/>
  <c r="Y223" i="14"/>
  <c r="W223" i="14"/>
  <c r="V223" i="14"/>
  <c r="T223" i="14"/>
  <c r="AA203" i="14"/>
  <c r="AC203" i="14" s="1"/>
  <c r="AA202" i="14"/>
  <c r="AA201" i="14"/>
  <c r="AA200" i="14"/>
  <c r="AA199" i="14"/>
  <c r="AC199" i="14" s="1"/>
  <c r="AA198" i="14"/>
  <c r="AA197" i="14"/>
  <c r="AA196" i="14"/>
  <c r="AA195" i="14"/>
  <c r="AC195" i="14" s="1"/>
  <c r="AA194" i="14"/>
  <c r="AA193" i="14"/>
  <c r="AA192" i="14"/>
  <c r="AA191" i="14"/>
  <c r="AC191" i="14" s="1"/>
  <c r="AA190" i="14"/>
  <c r="AA189" i="14"/>
  <c r="AA188" i="14"/>
  <c r="AA187" i="14"/>
  <c r="AC187" i="14" s="1"/>
  <c r="AA186" i="14"/>
  <c r="AA185" i="14"/>
  <c r="AA184" i="14"/>
  <c r="AB204" i="14"/>
  <c r="Z204" i="14"/>
  <c r="Y204" i="14"/>
  <c r="W204" i="14"/>
  <c r="V204" i="14"/>
  <c r="T204" i="14"/>
  <c r="Z182" i="14"/>
  <c r="AA182" i="14" s="1"/>
  <c r="AC182" i="14" s="1"/>
  <c r="Z181" i="14"/>
  <c r="AA181" i="14" s="1"/>
  <c r="AC181" i="14" s="1"/>
  <c r="Z180" i="14"/>
  <c r="AA180" i="14" s="1"/>
  <c r="AC180" i="14" s="1"/>
  <c r="Z179" i="14"/>
  <c r="AA179" i="14" s="1"/>
  <c r="AC179" i="14" s="1"/>
  <c r="Z178" i="14"/>
  <c r="AA178" i="14" s="1"/>
  <c r="AC178" i="14" s="1"/>
  <c r="Z177" i="14"/>
  <c r="AA177" i="14" s="1"/>
  <c r="AC177" i="14" s="1"/>
  <c r="Z176" i="14"/>
  <c r="AA176" i="14" s="1"/>
  <c r="AC176" i="14" s="1"/>
  <c r="Z175" i="14"/>
  <c r="AA175" i="14" s="1"/>
  <c r="AC175" i="14" s="1"/>
  <c r="Z174" i="14"/>
  <c r="AA174" i="14" s="1"/>
  <c r="AC174" i="14" s="1"/>
  <c r="Z173" i="14"/>
  <c r="AA173" i="14" s="1"/>
  <c r="AC173" i="14" s="1"/>
  <c r="Z172" i="14"/>
  <c r="AA172" i="14" s="1"/>
  <c r="AC172" i="14" s="1"/>
  <c r="Z171" i="14"/>
  <c r="AA171" i="14" s="1"/>
  <c r="AC171" i="14" s="1"/>
  <c r="Z170" i="14"/>
  <c r="AA170" i="14" s="1"/>
  <c r="AC170" i="14" s="1"/>
  <c r="Z169" i="14"/>
  <c r="AA169" i="14" s="1"/>
  <c r="AC169" i="14" s="1"/>
  <c r="Z168" i="14"/>
  <c r="AA168" i="14" s="1"/>
  <c r="AC168" i="14" s="1"/>
  <c r="Z167" i="14"/>
  <c r="AA167" i="14" s="1"/>
  <c r="AC167" i="14" s="1"/>
  <c r="Z166" i="14"/>
  <c r="AA166" i="14" s="1"/>
  <c r="AC166" i="14" s="1"/>
  <c r="Z165" i="14"/>
  <c r="AA165" i="14" s="1"/>
  <c r="AC165" i="14" s="1"/>
  <c r="Z164" i="14"/>
  <c r="AA164" i="14" s="1"/>
  <c r="AC164" i="14" s="1"/>
  <c r="Z163" i="14"/>
  <c r="AA163" i="14" s="1"/>
  <c r="AC163" i="14" s="1"/>
  <c r="Z162" i="14"/>
  <c r="AA162" i="14" s="1"/>
  <c r="AC162" i="14" s="1"/>
  <c r="Z161" i="14"/>
  <c r="AA161" i="14" s="1"/>
  <c r="AC161" i="14" s="1"/>
  <c r="Z160" i="14"/>
  <c r="AA160" i="14" s="1"/>
  <c r="AC160" i="14" s="1"/>
  <c r="Z159" i="14"/>
  <c r="AA159" i="14" s="1"/>
  <c r="AC159" i="14" s="1"/>
  <c r="Z158" i="14"/>
  <c r="AA158" i="14" s="1"/>
  <c r="AC158" i="14" s="1"/>
  <c r="AB183" i="14"/>
  <c r="Y183" i="14"/>
  <c r="W183" i="14"/>
  <c r="V183" i="14"/>
  <c r="U183" i="14"/>
  <c r="T183" i="14"/>
  <c r="AB157" i="14"/>
  <c r="AA156" i="14"/>
  <c r="AC156" i="14" s="1"/>
  <c r="AA155" i="14"/>
  <c r="AA154" i="14"/>
  <c r="AA153" i="14"/>
  <c r="AA152" i="14"/>
  <c r="AC152" i="14" s="1"/>
  <c r="AA151" i="14"/>
  <c r="AA150" i="14"/>
  <c r="AA149" i="14"/>
  <c r="AA148" i="14"/>
  <c r="AC148" i="14" s="1"/>
  <c r="AA147" i="14"/>
  <c r="AA146" i="14"/>
  <c r="AA145" i="14"/>
  <c r="AC145" i="14" s="1"/>
  <c r="AA144" i="14"/>
  <c r="AC144" i="14" s="1"/>
  <c r="W157" i="14"/>
  <c r="Z157" i="14"/>
  <c r="Y157" i="14"/>
  <c r="V157" i="14"/>
  <c r="T157" i="14"/>
  <c r="AA142" i="14"/>
  <c r="AC142" i="14" s="1"/>
  <c r="AA141" i="14"/>
  <c r="AC141" i="14" s="1"/>
  <c r="AA140" i="14"/>
  <c r="AC140" i="14" s="1"/>
  <c r="AA139" i="14"/>
  <c r="AC139" i="14" s="1"/>
  <c r="AA138" i="14"/>
  <c r="AC138" i="14" s="1"/>
  <c r="AA137" i="14"/>
  <c r="AC137" i="14" s="1"/>
  <c r="AA136" i="14"/>
  <c r="AC136" i="14" s="1"/>
  <c r="AA135" i="14"/>
  <c r="AC135" i="14" s="1"/>
  <c r="AA134" i="14"/>
  <c r="AC134" i="14" s="1"/>
  <c r="AA133" i="14"/>
  <c r="AC133" i="14" s="1"/>
  <c r="AA132" i="14"/>
  <c r="AC132" i="14" s="1"/>
  <c r="AA131" i="14"/>
  <c r="AC131" i="14" s="1"/>
  <c r="AA130" i="14"/>
  <c r="AC130" i="14" s="1"/>
  <c r="AA129" i="14"/>
  <c r="AC129" i="14" s="1"/>
  <c r="AA128" i="14"/>
  <c r="AC128" i="14" s="1"/>
  <c r="AA127" i="14"/>
  <c r="AC127" i="14" s="1"/>
  <c r="AA126" i="14"/>
  <c r="AC126" i="14" s="1"/>
  <c r="AA125" i="14"/>
  <c r="AC125" i="14" s="1"/>
  <c r="AA124" i="14"/>
  <c r="AC124" i="14" s="1"/>
  <c r="AA123" i="14"/>
  <c r="AC123" i="14" s="1"/>
  <c r="AB143" i="14"/>
  <c r="Z143" i="14"/>
  <c r="Y143" i="14"/>
  <c r="W143" i="14"/>
  <c r="V143" i="14"/>
  <c r="U143" i="14"/>
  <c r="T143" i="14"/>
  <c r="AB122" i="14"/>
  <c r="Z121" i="14"/>
  <c r="AA121" i="14" s="1"/>
  <c r="AC121" i="14" s="1"/>
  <c r="Z120" i="14"/>
  <c r="AA120" i="14" s="1"/>
  <c r="AC120" i="14" s="1"/>
  <c r="Z119" i="14"/>
  <c r="AA119" i="14" s="1"/>
  <c r="AC119" i="14" s="1"/>
  <c r="Z118" i="14"/>
  <c r="AA118" i="14" s="1"/>
  <c r="AC118" i="14" s="1"/>
  <c r="Z117" i="14"/>
  <c r="AA117" i="14" s="1"/>
  <c r="AC117" i="14" s="1"/>
  <c r="Z116" i="14"/>
  <c r="AA116" i="14" s="1"/>
  <c r="AC116" i="14" s="1"/>
  <c r="Z115" i="14"/>
  <c r="AA115" i="14" s="1"/>
  <c r="AC115" i="14" s="1"/>
  <c r="Z114" i="14"/>
  <c r="AA114" i="14" s="1"/>
  <c r="AC114" i="14" s="1"/>
  <c r="Z113" i="14"/>
  <c r="AA113" i="14" s="1"/>
  <c r="AC113" i="14" s="1"/>
  <c r="Z112" i="14"/>
  <c r="AA112" i="14" s="1"/>
  <c r="AC112" i="14" s="1"/>
  <c r="Z111" i="14"/>
  <c r="AA111" i="14" s="1"/>
  <c r="AC111" i="14" s="1"/>
  <c r="Z110" i="14"/>
  <c r="AA110" i="14" s="1"/>
  <c r="AC110" i="14" s="1"/>
  <c r="Z109" i="14"/>
  <c r="AA109" i="14" s="1"/>
  <c r="AC109" i="14" s="1"/>
  <c r="Z108" i="14"/>
  <c r="AA108" i="14" s="1"/>
  <c r="AC108" i="14" s="1"/>
  <c r="Z107" i="14"/>
  <c r="AA107" i="14" s="1"/>
  <c r="AC107" i="14" s="1"/>
  <c r="Z106" i="14"/>
  <c r="Y122" i="14"/>
  <c r="W122" i="14"/>
  <c r="V122" i="14"/>
  <c r="U122" i="14"/>
  <c r="T122" i="14"/>
  <c r="Z104" i="14"/>
  <c r="AA104" i="14" s="1"/>
  <c r="Z103" i="14"/>
  <c r="AA103" i="14" s="1"/>
  <c r="Z102" i="14"/>
  <c r="AA102" i="14" s="1"/>
  <c r="Z101" i="14"/>
  <c r="AA101" i="14" s="1"/>
  <c r="Z100" i="14"/>
  <c r="AA100" i="14" s="1"/>
  <c r="Z99" i="14"/>
  <c r="AA99" i="14" s="1"/>
  <c r="Z98" i="14"/>
  <c r="AA98" i="14" s="1"/>
  <c r="Z97" i="14"/>
  <c r="AA97" i="14" s="1"/>
  <c r="Z96" i="14"/>
  <c r="AA96" i="14" s="1"/>
  <c r="Z95" i="14"/>
  <c r="AA95" i="14" s="1"/>
  <c r="Z94" i="14"/>
  <c r="AA94" i="14" s="1"/>
  <c r="Z93" i="14"/>
  <c r="AA93" i="14" s="1"/>
  <c r="Z92" i="14"/>
  <c r="AA92" i="14" s="1"/>
  <c r="Z91" i="14"/>
  <c r="AA91" i="14" s="1"/>
  <c r="Z90" i="14"/>
  <c r="AA90" i="14" s="1"/>
  <c r="Z89" i="14"/>
  <c r="AA89" i="14" s="1"/>
  <c r="AC89" i="14" s="1"/>
  <c r="Z88" i="14"/>
  <c r="AA88" i="14" s="1"/>
  <c r="Z87" i="14"/>
  <c r="AA87" i="14" s="1"/>
  <c r="Z86" i="14"/>
  <c r="AA86" i="14" s="1"/>
  <c r="Z85" i="14"/>
  <c r="Z84" i="14"/>
  <c r="AA84" i="14" s="1"/>
  <c r="AB105" i="14"/>
  <c r="Y105" i="14"/>
  <c r="W105" i="14"/>
  <c r="V105" i="14"/>
  <c r="T105" i="14"/>
  <c r="Z82" i="14"/>
  <c r="AA82" i="14" s="1"/>
  <c r="AC82" i="14" s="1"/>
  <c r="Z81" i="14"/>
  <c r="AA81" i="14" s="1"/>
  <c r="AC81" i="14" s="1"/>
  <c r="Z80" i="14"/>
  <c r="AA80" i="14" s="1"/>
  <c r="AC80" i="14" s="1"/>
  <c r="Z79" i="14"/>
  <c r="AA79" i="14" s="1"/>
  <c r="AC79" i="14" s="1"/>
  <c r="Z78" i="14"/>
  <c r="AA78" i="14" s="1"/>
  <c r="AC78" i="14" s="1"/>
  <c r="Z77" i="14"/>
  <c r="AA77" i="14" s="1"/>
  <c r="AC77" i="14" s="1"/>
  <c r="Z76" i="14"/>
  <c r="AA76" i="14" s="1"/>
  <c r="AC76" i="14" s="1"/>
  <c r="Z75" i="14"/>
  <c r="AA75" i="14" s="1"/>
  <c r="AC75" i="14" s="1"/>
  <c r="Z74" i="14"/>
  <c r="AA74" i="14" s="1"/>
  <c r="AC74" i="14" s="1"/>
  <c r="Z73" i="14"/>
  <c r="AA73" i="14" s="1"/>
  <c r="AC73" i="14" s="1"/>
  <c r="Z72" i="14"/>
  <c r="AA72" i="14" s="1"/>
  <c r="AC72" i="14" s="1"/>
  <c r="Z71" i="14"/>
  <c r="AA71" i="14" s="1"/>
  <c r="AC71" i="14" s="1"/>
  <c r="Z70" i="14"/>
  <c r="AA70" i="14" s="1"/>
  <c r="AC70" i="14" s="1"/>
  <c r="Z69" i="14"/>
  <c r="AA69" i="14" s="1"/>
  <c r="AC69" i="14" s="1"/>
  <c r="Z68" i="14"/>
  <c r="AA68" i="14" s="1"/>
  <c r="AC68" i="14" s="1"/>
  <c r="Z67" i="14"/>
  <c r="AA67" i="14" s="1"/>
  <c r="AC67" i="14" s="1"/>
  <c r="Z66" i="14"/>
  <c r="AA66" i="14" s="1"/>
  <c r="AC66" i="14" s="1"/>
  <c r="Z65" i="14"/>
  <c r="AA65" i="14" s="1"/>
  <c r="AC65" i="14" s="1"/>
  <c r="Z64" i="14"/>
  <c r="AA64" i="14" s="1"/>
  <c r="AC64" i="14" s="1"/>
  <c r="Z63" i="14"/>
  <c r="AA63" i="14" s="1"/>
  <c r="AC63" i="14" s="1"/>
  <c r="Z62" i="14"/>
  <c r="AA62" i="14" s="1"/>
  <c r="AC62" i="14" s="1"/>
  <c r="AB83" i="14"/>
  <c r="Y83" i="14"/>
  <c r="W83" i="14"/>
  <c r="V83" i="14"/>
  <c r="U83" i="14"/>
  <c r="T83" i="14"/>
  <c r="AA60" i="14"/>
  <c r="AC60" i="14" s="1"/>
  <c r="AA59" i="14"/>
  <c r="AC59" i="14" s="1"/>
  <c r="AA58" i="14"/>
  <c r="AC58" i="14" s="1"/>
  <c r="AA57" i="14"/>
  <c r="AC57" i="14" s="1"/>
  <c r="AA56" i="14"/>
  <c r="AC56" i="14" s="1"/>
  <c r="AA55" i="14"/>
  <c r="AC55" i="14" s="1"/>
  <c r="AA54" i="14"/>
  <c r="AC54" i="14" s="1"/>
  <c r="AA53" i="14"/>
  <c r="AC53" i="14" s="1"/>
  <c r="AA52" i="14"/>
  <c r="AC52" i="14" s="1"/>
  <c r="AA51" i="14"/>
  <c r="AC51" i="14" s="1"/>
  <c r="AA50" i="14"/>
  <c r="AC50" i="14" s="1"/>
  <c r="AA49" i="14"/>
  <c r="AC49" i="14" s="1"/>
  <c r="AA48" i="14"/>
  <c r="AC48" i="14" s="1"/>
  <c r="AA47" i="14"/>
  <c r="AC47" i="14" s="1"/>
  <c r="AA46" i="14"/>
  <c r="AC46" i="14" s="1"/>
  <c r="AA45" i="14"/>
  <c r="AC45" i="14" s="1"/>
  <c r="AA44" i="14"/>
  <c r="AC44" i="14" s="1"/>
  <c r="AA43" i="14"/>
  <c r="AC43" i="14" s="1"/>
  <c r="AA42" i="14"/>
  <c r="AC42" i="14" s="1"/>
  <c r="AA41" i="14"/>
  <c r="AC41" i="14" s="1"/>
  <c r="AA40" i="14"/>
  <c r="AC40" i="14" s="1"/>
  <c r="AA39" i="14"/>
  <c r="AC39" i="14" s="1"/>
  <c r="AA38" i="14"/>
  <c r="AC38" i="14" s="1"/>
  <c r="AA37" i="14"/>
  <c r="AC37" i="14" s="1"/>
  <c r="AA36" i="14"/>
  <c r="AC36" i="14" s="1"/>
  <c r="AA35" i="14"/>
  <c r="AC35" i="14" s="1"/>
  <c r="AA34" i="14"/>
  <c r="AC34" i="14" s="1"/>
  <c r="AA33" i="14"/>
  <c r="AC33" i="14" s="1"/>
  <c r="AA32" i="14"/>
  <c r="AC32" i="14" s="1"/>
  <c r="AA31" i="14"/>
  <c r="AC31" i="14" s="1"/>
  <c r="AA30" i="14"/>
  <c r="AC30" i="14" s="1"/>
  <c r="AA29" i="14"/>
  <c r="AC29" i="14" s="1"/>
  <c r="AA28" i="14"/>
  <c r="AC28" i="14" s="1"/>
  <c r="AA27" i="14"/>
  <c r="AA25" i="14"/>
  <c r="AC25" i="14" s="1"/>
  <c r="AA24" i="14"/>
  <c r="AC24" i="14" s="1"/>
  <c r="AA23" i="14"/>
  <c r="AA22" i="14"/>
  <c r="AA21" i="14"/>
  <c r="AC21" i="14" s="1"/>
  <c r="AA20" i="14"/>
  <c r="AC20" i="14" s="1"/>
  <c r="AA19" i="14"/>
  <c r="AA18" i="14"/>
  <c r="AA17" i="14"/>
  <c r="AC17" i="14" s="1"/>
  <c r="AA16" i="14"/>
  <c r="AC16" i="14" s="1"/>
  <c r="AA15" i="14"/>
  <c r="AA14" i="14"/>
  <c r="AA13" i="14"/>
  <c r="AC13" i="14" s="1"/>
  <c r="AA12" i="14"/>
  <c r="AC12" i="14" s="1"/>
  <c r="AA11" i="14"/>
  <c r="AA10" i="14"/>
  <c r="AA9" i="14"/>
  <c r="AA8" i="14"/>
  <c r="AC8" i="14" s="1"/>
  <c r="AA7" i="14"/>
  <c r="AB61" i="14"/>
  <c r="Z61" i="14"/>
  <c r="Y61" i="14"/>
  <c r="W61" i="14"/>
  <c r="V61" i="14"/>
  <c r="U61" i="14"/>
  <c r="AA26" i="14"/>
  <c r="L412" i="14"/>
  <c r="L411" i="14"/>
  <c r="L410" i="14"/>
  <c r="L409" i="14"/>
  <c r="L408" i="14"/>
  <c r="L407" i="14"/>
  <c r="L406" i="14"/>
  <c r="L405" i="14"/>
  <c r="L404" i="14"/>
  <c r="L403" i="14"/>
  <c r="L402" i="14"/>
  <c r="L401" i="14"/>
  <c r="L400" i="14"/>
  <c r="L399" i="14"/>
  <c r="L398" i="14"/>
  <c r="L397" i="14"/>
  <c r="L396" i="14"/>
  <c r="L395" i="14"/>
  <c r="L394" i="14"/>
  <c r="L393" i="14"/>
  <c r="L392" i="14"/>
  <c r="L391" i="14"/>
  <c r="L390" i="14"/>
  <c r="L389" i="14"/>
  <c r="L388" i="14"/>
  <c r="M413" i="14"/>
  <c r="K413" i="14"/>
  <c r="J413" i="14"/>
  <c r="H413" i="14"/>
  <c r="G413" i="14"/>
  <c r="E413" i="14"/>
  <c r="T61" i="14"/>
  <c r="L386" i="14"/>
  <c r="N386" i="14" s="1"/>
  <c r="L385" i="14"/>
  <c r="L384" i="14"/>
  <c r="N384" i="14" s="1"/>
  <c r="L383" i="14"/>
  <c r="L382" i="14"/>
  <c r="L381" i="14"/>
  <c r="N381" i="14" s="1"/>
  <c r="L380" i="14"/>
  <c r="N380" i="14" s="1"/>
  <c r="L379" i="14"/>
  <c r="N379" i="14" s="1"/>
  <c r="L378" i="14"/>
  <c r="N378" i="14" s="1"/>
  <c r="L377" i="14"/>
  <c r="N377" i="14" s="1"/>
  <c r="L376" i="14"/>
  <c r="N376" i="14" s="1"/>
  <c r="L375" i="14"/>
  <c r="N375" i="14" s="1"/>
  <c r="L374" i="14"/>
  <c r="N374" i="14" s="1"/>
  <c r="L373" i="14"/>
  <c r="N373" i="14" s="1"/>
  <c r="L372" i="14"/>
  <c r="N372" i="14" s="1"/>
  <c r="L371" i="14"/>
  <c r="N371" i="14" s="1"/>
  <c r="L370" i="14"/>
  <c r="N370" i="14" s="1"/>
  <c r="L369" i="14"/>
  <c r="L368" i="14"/>
  <c r="N368" i="14" s="1"/>
  <c r="L367" i="14"/>
  <c r="N367" i="14" s="1"/>
  <c r="L366" i="14"/>
  <c r="L365" i="14"/>
  <c r="N365" i="14" s="1"/>
  <c r="L364" i="14"/>
  <c r="N364" i="14" s="1"/>
  <c r="L362" i="14"/>
  <c r="N362" i="14" s="1"/>
  <c r="L361" i="14"/>
  <c r="N361" i="14" s="1"/>
  <c r="L360" i="14"/>
  <c r="N360" i="14" s="1"/>
  <c r="L359" i="14"/>
  <c r="N359" i="14" s="1"/>
  <c r="L358" i="14"/>
  <c r="N358" i="14" s="1"/>
  <c r="L357" i="14"/>
  <c r="N357" i="14" s="1"/>
  <c r="L356" i="14"/>
  <c r="N356" i="14" s="1"/>
  <c r="L355" i="14"/>
  <c r="N355" i="14" s="1"/>
  <c r="L354" i="14"/>
  <c r="N354" i="14" s="1"/>
  <c r="L353" i="14"/>
  <c r="N353" i="14" s="1"/>
  <c r="L352" i="14"/>
  <c r="N352" i="14" s="1"/>
  <c r="L351" i="14"/>
  <c r="N351" i="14" s="1"/>
  <c r="L350" i="14"/>
  <c r="N350" i="14" s="1"/>
  <c r="L349" i="14"/>
  <c r="N349" i="14" s="1"/>
  <c r="L348" i="14"/>
  <c r="L347" i="14"/>
  <c r="N347" i="14" s="1"/>
  <c r="L346" i="14"/>
  <c r="N346" i="14" s="1"/>
  <c r="L345" i="14"/>
  <c r="N345" i="14" s="1"/>
  <c r="L344" i="14"/>
  <c r="N344" i="14" s="1"/>
  <c r="L343" i="14"/>
  <c r="N343" i="14" s="1"/>
  <c r="L342" i="14"/>
  <c r="N342" i="14" s="1"/>
  <c r="L341" i="14"/>
  <c r="N341" i="14" s="1"/>
  <c r="L340" i="14"/>
  <c r="N340" i="14" s="1"/>
  <c r="L339" i="14"/>
  <c r="N339" i="14" s="1"/>
  <c r="L338" i="14"/>
  <c r="N338" i="14" s="1"/>
  <c r="L337" i="14"/>
  <c r="N337" i="14" s="1"/>
  <c r="L336" i="14"/>
  <c r="N336" i="14" s="1"/>
  <c r="K334" i="14"/>
  <c r="K333" i="14"/>
  <c r="K332" i="14"/>
  <c r="K331" i="14"/>
  <c r="K330" i="14"/>
  <c r="K329" i="14"/>
  <c r="K328" i="14"/>
  <c r="K327" i="14"/>
  <c r="K326" i="14"/>
  <c r="K325" i="14"/>
  <c r="K324" i="14"/>
  <c r="K323" i="14"/>
  <c r="K322" i="14"/>
  <c r="K321" i="14"/>
  <c r="K320" i="14"/>
  <c r="K319" i="14"/>
  <c r="K318" i="14"/>
  <c r="K317" i="14"/>
  <c r="K316" i="14"/>
  <c r="K315" i="14"/>
  <c r="K314" i="14"/>
  <c r="K313" i="14"/>
  <c r="K312" i="14"/>
  <c r="K311" i="14"/>
  <c r="K310" i="14"/>
  <c r="K309" i="14"/>
  <c r="K308" i="14"/>
  <c r="L306" i="14"/>
  <c r="L305" i="14"/>
  <c r="L304" i="14"/>
  <c r="N304" i="14" s="1"/>
  <c r="L303" i="14"/>
  <c r="L302" i="14"/>
  <c r="L301" i="14"/>
  <c r="N301" i="14" s="1"/>
  <c r="L300" i="14"/>
  <c r="N300" i="14" s="1"/>
  <c r="L299" i="14"/>
  <c r="L298" i="14"/>
  <c r="L297" i="14"/>
  <c r="L296" i="14"/>
  <c r="N296" i="14" s="1"/>
  <c r="L294" i="14"/>
  <c r="N294" i="14" s="1"/>
  <c r="L293" i="14"/>
  <c r="N293" i="14" s="1"/>
  <c r="L292" i="14"/>
  <c r="N292" i="14" s="1"/>
  <c r="L291" i="14"/>
  <c r="N291" i="14" s="1"/>
  <c r="L290" i="14"/>
  <c r="L289" i="14"/>
  <c r="L288" i="14"/>
  <c r="N288" i="14" s="1"/>
  <c r="L287" i="14"/>
  <c r="N287" i="14" s="1"/>
  <c r="L286" i="14"/>
  <c r="L285" i="14"/>
  <c r="N285" i="14" s="1"/>
  <c r="L284" i="14"/>
  <c r="N284" i="14" s="1"/>
  <c r="L283" i="14"/>
  <c r="N283" i="14" s="1"/>
  <c r="L282" i="14"/>
  <c r="N282" i="14" s="1"/>
  <c r="L281" i="14"/>
  <c r="N281" i="14" s="1"/>
  <c r="L280" i="14"/>
  <c r="N280" i="14" s="1"/>
  <c r="L279" i="14"/>
  <c r="N279" i="14" s="1"/>
  <c r="L278" i="14"/>
  <c r="L276" i="14"/>
  <c r="N276" i="14" s="1"/>
  <c r="L275" i="14"/>
  <c r="N275" i="14" s="1"/>
  <c r="L274" i="14"/>
  <c r="N274" i="14" s="1"/>
  <c r="L273" i="14"/>
  <c r="N273" i="14" s="1"/>
  <c r="L272" i="14"/>
  <c r="N272" i="14" s="1"/>
  <c r="L271" i="14"/>
  <c r="N271" i="14" s="1"/>
  <c r="L270" i="14"/>
  <c r="N270" i="14" s="1"/>
  <c r="L269" i="14"/>
  <c r="N269" i="14" s="1"/>
  <c r="L268" i="14"/>
  <c r="N268" i="14" s="1"/>
  <c r="L267" i="14"/>
  <c r="N267" i="14" s="1"/>
  <c r="L266" i="14"/>
  <c r="N266" i="14" s="1"/>
  <c r="L265" i="14"/>
  <c r="N265" i="14" s="1"/>
  <c r="L264" i="14"/>
  <c r="N264" i="14" s="1"/>
  <c r="L263" i="14"/>
  <c r="N263" i="14" s="1"/>
  <c r="L262" i="14"/>
  <c r="N262" i="14" s="1"/>
  <c r="L261" i="14"/>
  <c r="L240" i="14"/>
  <c r="L239" i="14"/>
  <c r="L238" i="14"/>
  <c r="N238" i="14" s="1"/>
  <c r="L237" i="14"/>
  <c r="L236" i="14"/>
  <c r="L235" i="14"/>
  <c r="L234" i="14"/>
  <c r="N234" i="14" s="1"/>
  <c r="L233" i="14"/>
  <c r="L232" i="14"/>
  <c r="N232" i="14" s="1"/>
  <c r="L231" i="14"/>
  <c r="L230" i="14"/>
  <c r="L229" i="14"/>
  <c r="L228" i="14"/>
  <c r="L181" i="14"/>
  <c r="N181" i="14" s="1"/>
  <c r="L180" i="14"/>
  <c r="N180" i="14" s="1"/>
  <c r="L179" i="14"/>
  <c r="N179" i="14" s="1"/>
  <c r="L178" i="14"/>
  <c r="N178" i="14" s="1"/>
  <c r="L177" i="14"/>
  <c r="N177" i="14" s="1"/>
  <c r="L176" i="14"/>
  <c r="N176" i="14" s="1"/>
  <c r="L175" i="14"/>
  <c r="N175" i="14" s="1"/>
  <c r="L174" i="14"/>
  <c r="N174" i="14" s="1"/>
  <c r="L173" i="14"/>
  <c r="N173" i="14" s="1"/>
  <c r="L172" i="14"/>
  <c r="N172" i="14" s="1"/>
  <c r="L171" i="14"/>
  <c r="N171" i="14" s="1"/>
  <c r="L170" i="14"/>
  <c r="L169" i="14"/>
  <c r="N169" i="14" s="1"/>
  <c r="L168" i="14"/>
  <c r="N168" i="14" s="1"/>
  <c r="L167" i="14"/>
  <c r="N167" i="14" s="1"/>
  <c r="L166" i="14"/>
  <c r="N166" i="14" s="1"/>
  <c r="L165" i="14"/>
  <c r="N165" i="14" s="1"/>
  <c r="L164" i="14"/>
  <c r="N164" i="14" s="1"/>
  <c r="L163" i="14"/>
  <c r="L162" i="14"/>
  <c r="N162" i="14" s="1"/>
  <c r="L161" i="14"/>
  <c r="N161" i="14" s="1"/>
  <c r="L160" i="14"/>
  <c r="N160" i="14" s="1"/>
  <c r="L159" i="14"/>
  <c r="N159" i="14" s="1"/>
  <c r="L158" i="14"/>
  <c r="N158" i="14" s="1"/>
  <c r="L157" i="14"/>
  <c r="N157" i="14" s="1"/>
  <c r="L156" i="14"/>
  <c r="N156" i="14" s="1"/>
  <c r="L155" i="14"/>
  <c r="N155" i="14" s="1"/>
  <c r="L120" i="14"/>
  <c r="L119" i="14"/>
  <c r="N119" i="14" s="1"/>
  <c r="L118" i="14"/>
  <c r="N118" i="14" s="1"/>
  <c r="L117" i="14"/>
  <c r="N117" i="14" s="1"/>
  <c r="L116" i="14"/>
  <c r="N116" i="14" s="1"/>
  <c r="L115" i="14"/>
  <c r="N115" i="14" s="1"/>
  <c r="L114" i="14"/>
  <c r="N114" i="14" s="1"/>
  <c r="L113" i="14"/>
  <c r="N113" i="14" s="1"/>
  <c r="L112" i="14"/>
  <c r="N112" i="14" s="1"/>
  <c r="L111" i="14"/>
  <c r="N111" i="14" s="1"/>
  <c r="L110" i="14"/>
  <c r="N110" i="14" s="1"/>
  <c r="L109" i="14"/>
  <c r="N109" i="14" s="1"/>
  <c r="L108" i="14"/>
  <c r="N108" i="14" s="1"/>
  <c r="L107" i="14"/>
  <c r="N107" i="14" s="1"/>
  <c r="L106" i="14"/>
  <c r="N106" i="14" s="1"/>
  <c r="L105" i="14"/>
  <c r="N105" i="14" s="1"/>
  <c r="L104" i="14"/>
  <c r="L103" i="14"/>
  <c r="N103" i="14" s="1"/>
  <c r="L102" i="14"/>
  <c r="N102" i="14" s="1"/>
  <c r="L101" i="14"/>
  <c r="N101" i="14" s="1"/>
  <c r="L99" i="14"/>
  <c r="N99" i="14" s="1"/>
  <c r="L98" i="14"/>
  <c r="N98" i="14" s="1"/>
  <c r="L97" i="14"/>
  <c r="N97" i="14" s="1"/>
  <c r="L96" i="14"/>
  <c r="L95" i="14"/>
  <c r="L94" i="14"/>
  <c r="N94" i="14" s="1"/>
  <c r="L93" i="14"/>
  <c r="N93" i="14" s="1"/>
  <c r="L92" i="14"/>
  <c r="N92" i="14" s="1"/>
  <c r="L91" i="14"/>
  <c r="N91" i="14" s="1"/>
  <c r="L90" i="14"/>
  <c r="N90" i="14" s="1"/>
  <c r="L89" i="14"/>
  <c r="N89" i="14" s="1"/>
  <c r="L88" i="14"/>
  <c r="N88" i="14" s="1"/>
  <c r="L87" i="14"/>
  <c r="N87" i="14" s="1"/>
  <c r="L86" i="14"/>
  <c r="N86" i="14" s="1"/>
  <c r="L85" i="14"/>
  <c r="N85" i="14" s="1"/>
  <c r="L84" i="14"/>
  <c r="N84" i="14" s="1"/>
  <c r="L83" i="14"/>
  <c r="N83" i="14" s="1"/>
  <c r="L82" i="14"/>
  <c r="N82" i="14" s="1"/>
  <c r="L81" i="14"/>
  <c r="N81" i="14" s="1"/>
  <c r="L80" i="14"/>
  <c r="N80" i="14" s="1"/>
  <c r="L79" i="14"/>
  <c r="N79" i="14" s="1"/>
  <c r="N385" i="14"/>
  <c r="N383" i="14"/>
  <c r="N382" i="14"/>
  <c r="N369" i="14"/>
  <c r="N366" i="14"/>
  <c r="N348" i="14"/>
  <c r="L334" i="14"/>
  <c r="N334" i="14" s="1"/>
  <c r="L333" i="14"/>
  <c r="N333" i="14" s="1"/>
  <c r="L332" i="14"/>
  <c r="N332" i="14" s="1"/>
  <c r="L331" i="14"/>
  <c r="N331" i="14" s="1"/>
  <c r="L330" i="14"/>
  <c r="N330" i="14" s="1"/>
  <c r="L329" i="14"/>
  <c r="N329" i="14" s="1"/>
  <c r="L328" i="14"/>
  <c r="N328" i="14" s="1"/>
  <c r="L327" i="14"/>
  <c r="N327" i="14" s="1"/>
  <c r="L326" i="14"/>
  <c r="N326" i="14" s="1"/>
  <c r="L325" i="14"/>
  <c r="N325" i="14" s="1"/>
  <c r="L324" i="14"/>
  <c r="N324" i="14" s="1"/>
  <c r="L323" i="14"/>
  <c r="N323" i="14" s="1"/>
  <c r="L322" i="14"/>
  <c r="N322" i="14" s="1"/>
  <c r="L321" i="14"/>
  <c r="N321" i="14" s="1"/>
  <c r="L320" i="14"/>
  <c r="N320" i="14" s="1"/>
  <c r="L319" i="14"/>
  <c r="N319" i="14" s="1"/>
  <c r="L318" i="14"/>
  <c r="N318" i="14" s="1"/>
  <c r="L317" i="14"/>
  <c r="N317" i="14" s="1"/>
  <c r="L316" i="14"/>
  <c r="N316" i="14" s="1"/>
  <c r="L315" i="14"/>
  <c r="N315" i="14" s="1"/>
  <c r="L314" i="14"/>
  <c r="N314" i="14" s="1"/>
  <c r="L313" i="14"/>
  <c r="N313" i="14" s="1"/>
  <c r="L312" i="14"/>
  <c r="N312" i="14" s="1"/>
  <c r="L311" i="14"/>
  <c r="N311" i="14" s="1"/>
  <c r="L310" i="14"/>
  <c r="N310" i="14" s="1"/>
  <c r="L309" i="14"/>
  <c r="L308" i="14"/>
  <c r="N308" i="14" s="1"/>
  <c r="E307" i="14"/>
  <c r="N290" i="14"/>
  <c r="N289" i="14"/>
  <c r="N286" i="14"/>
  <c r="N278" i="14"/>
  <c r="M260" i="14"/>
  <c r="K224" i="14"/>
  <c r="L224" i="14" s="1"/>
  <c r="N224" i="14" s="1"/>
  <c r="K225" i="14"/>
  <c r="L225" i="14" s="1"/>
  <c r="N225" i="14" s="1"/>
  <c r="K226" i="14"/>
  <c r="L226" i="14" s="1"/>
  <c r="N226" i="14" s="1"/>
  <c r="E227" i="14"/>
  <c r="F227" i="14"/>
  <c r="G227" i="14"/>
  <c r="H227" i="14"/>
  <c r="J227" i="14"/>
  <c r="M227" i="14"/>
  <c r="E241" i="14"/>
  <c r="G241" i="14"/>
  <c r="H241" i="14"/>
  <c r="J241" i="14"/>
  <c r="K241" i="14"/>
  <c r="M241" i="14"/>
  <c r="K242" i="14"/>
  <c r="L242" i="14" s="1"/>
  <c r="N242" i="14" s="1"/>
  <c r="K243" i="14"/>
  <c r="L243" i="14" s="1"/>
  <c r="N243" i="14" s="1"/>
  <c r="K244" i="14"/>
  <c r="L244" i="14" s="1"/>
  <c r="N244" i="14" s="1"/>
  <c r="K245" i="14"/>
  <c r="L245" i="14" s="1"/>
  <c r="N245" i="14" s="1"/>
  <c r="K246" i="14"/>
  <c r="L246" i="14" s="1"/>
  <c r="N246" i="14" s="1"/>
  <c r="K247" i="14"/>
  <c r="L247" i="14" s="1"/>
  <c r="N247" i="14" s="1"/>
  <c r="K248" i="14"/>
  <c r="L248" i="14" s="1"/>
  <c r="N248" i="14" s="1"/>
  <c r="K249" i="14"/>
  <c r="L249" i="14" s="1"/>
  <c r="N249" i="14" s="1"/>
  <c r="K250" i="14"/>
  <c r="L250" i="14" s="1"/>
  <c r="N250" i="14" s="1"/>
  <c r="K251" i="14"/>
  <c r="L251" i="14" s="1"/>
  <c r="N251" i="14" s="1"/>
  <c r="K252" i="14"/>
  <c r="L252" i="14" s="1"/>
  <c r="N252" i="14" s="1"/>
  <c r="K253" i="14"/>
  <c r="L253" i="14" s="1"/>
  <c r="N253" i="14" s="1"/>
  <c r="N170" i="14"/>
  <c r="N163" i="14"/>
  <c r="N120" i="14"/>
  <c r="N104" i="14"/>
  <c r="N96" i="14"/>
  <c r="N95" i="14"/>
  <c r="G78" i="14"/>
  <c r="L45" i="14"/>
  <c r="N45" i="14" s="1"/>
  <c r="L44" i="14"/>
  <c r="N44" i="14" s="1"/>
  <c r="L43" i="14"/>
  <c r="N43" i="14" s="1"/>
  <c r="L42" i="14"/>
  <c r="N42" i="14" s="1"/>
  <c r="L41" i="14"/>
  <c r="N41" i="14" s="1"/>
  <c r="L40" i="14"/>
  <c r="N40" i="14" s="1"/>
  <c r="L39" i="14"/>
  <c r="N39" i="14" s="1"/>
  <c r="L38" i="14"/>
  <c r="N38" i="14" s="1"/>
  <c r="L37" i="14"/>
  <c r="N37" i="14" s="1"/>
  <c r="L36" i="14"/>
  <c r="N36" i="14" s="1"/>
  <c r="L35" i="14"/>
  <c r="N35" i="14" s="1"/>
  <c r="L34" i="14"/>
  <c r="N34" i="14" s="1"/>
  <c r="L33" i="14"/>
  <c r="N33" i="14" s="1"/>
  <c r="L32" i="14"/>
  <c r="N32" i="14" s="1"/>
  <c r="L31" i="14"/>
  <c r="N31" i="14" s="1"/>
  <c r="L30" i="14"/>
  <c r="N30" i="14" s="1"/>
  <c r="L29" i="14"/>
  <c r="N29" i="14" s="1"/>
  <c r="L28" i="14"/>
  <c r="N28" i="14" s="1"/>
  <c r="L27" i="14"/>
  <c r="N27" i="14" s="1"/>
  <c r="L26" i="14"/>
  <c r="N26" i="14" s="1"/>
  <c r="L25" i="14"/>
  <c r="N25" i="14" s="1"/>
  <c r="J42" i="12"/>
  <c r="L42" i="12" s="1"/>
  <c r="J41" i="12"/>
  <c r="L41" i="12" s="1"/>
  <c r="J40" i="12"/>
  <c r="L40" i="12" s="1"/>
  <c r="J39" i="12"/>
  <c r="L39" i="12" s="1"/>
  <c r="J38" i="12"/>
  <c r="L38" i="12" s="1"/>
  <c r="I37" i="12"/>
  <c r="J37" i="12" s="1"/>
  <c r="L37" i="12" s="1"/>
  <c r="I36" i="12"/>
  <c r="J36" i="12" s="1"/>
  <c r="L36" i="12" s="1"/>
  <c r="J35" i="12"/>
  <c r="L35" i="12" s="1"/>
  <c r="J34" i="12"/>
  <c r="L34" i="12" s="1"/>
  <c r="I33" i="12"/>
  <c r="J33" i="12" s="1"/>
  <c r="L33" i="12" s="1"/>
  <c r="J32" i="12"/>
  <c r="L32" i="12" s="1"/>
  <c r="I31" i="12"/>
  <c r="J31" i="12" s="1"/>
  <c r="L31" i="12" s="1"/>
  <c r="J30" i="12"/>
  <c r="L30" i="12" s="1"/>
  <c r="J29" i="12"/>
  <c r="L29" i="12" s="1"/>
  <c r="I28" i="12"/>
  <c r="J28" i="12" s="1"/>
  <c r="L28" i="12" s="1"/>
  <c r="I27" i="12"/>
  <c r="J27" i="12" s="1"/>
  <c r="L27" i="12" s="1"/>
  <c r="I26" i="12"/>
  <c r="J26" i="12" s="1"/>
  <c r="L26" i="12" s="1"/>
  <c r="J25" i="12"/>
  <c r="L25" i="12" s="1"/>
  <c r="J24" i="12"/>
  <c r="L24" i="12" s="1"/>
  <c r="J23" i="12"/>
  <c r="L23" i="12" s="1"/>
  <c r="J22" i="12"/>
  <c r="L22" i="12" s="1"/>
  <c r="I21" i="12"/>
  <c r="J21" i="12" s="1"/>
  <c r="L21" i="12" s="1"/>
  <c r="J20" i="12"/>
  <c r="L20" i="12" s="1"/>
  <c r="J19" i="12"/>
  <c r="L19" i="12" s="1"/>
  <c r="J18" i="12"/>
  <c r="L18" i="12" s="1"/>
  <c r="I17" i="12"/>
  <c r="J17" i="12" s="1"/>
  <c r="L17" i="12" s="1"/>
  <c r="J16" i="12"/>
  <c r="L16" i="12" s="1"/>
  <c r="I15" i="12"/>
  <c r="J15" i="12" s="1"/>
  <c r="L15" i="12" s="1"/>
  <c r="I14" i="12"/>
  <c r="J14" i="12" s="1"/>
  <c r="L14" i="12" s="1"/>
  <c r="J13" i="12"/>
  <c r="L13" i="12" s="1"/>
  <c r="I12" i="12"/>
  <c r="J12" i="12" s="1"/>
  <c r="L12" i="12" s="1"/>
  <c r="I11" i="12"/>
  <c r="J11" i="12" s="1"/>
  <c r="L11" i="12" s="1"/>
  <c r="J10" i="12"/>
  <c r="L10" i="12" s="1"/>
  <c r="J9" i="12"/>
  <c r="L9" i="12" s="1"/>
  <c r="I8" i="12"/>
  <c r="J8" i="12" s="1"/>
  <c r="L8" i="12" s="1"/>
  <c r="J7" i="12"/>
  <c r="L7" i="12" s="1"/>
  <c r="I6" i="12"/>
  <c r="I23" i="4" l="1"/>
  <c r="AC266" i="14"/>
  <c r="AC278" i="14"/>
  <c r="AC97" i="14"/>
  <c r="AC153" i="14"/>
  <c r="AC270" i="14"/>
  <c r="AC286" i="14"/>
  <c r="AC258" i="14"/>
  <c r="AC274" i="14"/>
  <c r="AC282" i="14"/>
  <c r="AC7" i="14"/>
  <c r="AC11" i="14"/>
  <c r="AC15" i="14"/>
  <c r="AC19" i="14"/>
  <c r="AC23" i="14"/>
  <c r="AC337" i="14"/>
  <c r="AC345" i="14"/>
  <c r="AC353" i="14"/>
  <c r="AC84" i="14"/>
  <c r="AC88" i="14"/>
  <c r="AC92" i="14"/>
  <c r="AC96" i="14"/>
  <c r="AC100" i="14"/>
  <c r="AC104" i="14"/>
  <c r="AC147" i="14"/>
  <c r="AC151" i="14"/>
  <c r="AC155" i="14"/>
  <c r="AC186" i="14"/>
  <c r="AC190" i="14"/>
  <c r="AC194" i="14"/>
  <c r="AC198" i="14"/>
  <c r="AC202" i="14"/>
  <c r="AC215" i="14"/>
  <c r="AC257" i="14"/>
  <c r="AC261" i="14"/>
  <c r="AC265" i="14"/>
  <c r="AC269" i="14"/>
  <c r="AC273" i="14"/>
  <c r="AC277" i="14"/>
  <c r="AC281" i="14"/>
  <c r="AC285" i="14"/>
  <c r="AC332" i="14"/>
  <c r="AC336" i="14"/>
  <c r="AC340" i="14"/>
  <c r="AC344" i="14"/>
  <c r="AC348" i="14"/>
  <c r="AC352" i="14"/>
  <c r="AA411" i="14"/>
  <c r="AC411" i="14" s="1"/>
  <c r="AC232" i="14"/>
  <c r="AC240" i="14"/>
  <c r="AC248" i="14"/>
  <c r="AC93" i="14"/>
  <c r="AC101" i="14"/>
  <c r="AC208" i="14"/>
  <c r="AC216" i="14"/>
  <c r="AC225" i="14"/>
  <c r="AC233" i="14"/>
  <c r="AC241" i="14"/>
  <c r="AC249" i="14"/>
  <c r="AC333" i="14"/>
  <c r="AC341" i="14"/>
  <c r="AC349" i="14"/>
  <c r="AC224" i="14"/>
  <c r="AC236" i="14"/>
  <c r="AC252" i="14"/>
  <c r="N228" i="14"/>
  <c r="N302" i="14"/>
  <c r="AC86" i="14"/>
  <c r="AC90" i="14"/>
  <c r="AC94" i="14"/>
  <c r="AC98" i="14"/>
  <c r="AC102" i="14"/>
  <c r="AC149" i="14"/>
  <c r="AC184" i="14"/>
  <c r="AC188" i="14"/>
  <c r="AC192" i="14"/>
  <c r="AC196" i="14"/>
  <c r="AC200" i="14"/>
  <c r="AC209" i="14"/>
  <c r="AC213" i="14"/>
  <c r="AC217" i="14"/>
  <c r="AC226" i="14"/>
  <c r="AC230" i="14"/>
  <c r="AC234" i="14"/>
  <c r="AC238" i="14"/>
  <c r="AC242" i="14"/>
  <c r="AC246" i="14"/>
  <c r="AC250" i="14"/>
  <c r="AC255" i="14"/>
  <c r="AC259" i="14"/>
  <c r="AC263" i="14"/>
  <c r="AC267" i="14"/>
  <c r="AC271" i="14"/>
  <c r="AC275" i="14"/>
  <c r="AC279" i="14"/>
  <c r="AC283" i="14"/>
  <c r="AC287" i="14"/>
  <c r="AC334" i="14"/>
  <c r="AC338" i="14"/>
  <c r="AC342" i="14"/>
  <c r="AC346" i="14"/>
  <c r="AC350" i="14"/>
  <c r="AC228" i="14"/>
  <c r="AC244" i="14"/>
  <c r="N233" i="14"/>
  <c r="AC87" i="14"/>
  <c r="AC91" i="14"/>
  <c r="AC95" i="14"/>
  <c r="AC99" i="14"/>
  <c r="AC103" i="14"/>
  <c r="AC146" i="14"/>
  <c r="AC150" i="14"/>
  <c r="AC154" i="14"/>
  <c r="AC185" i="14"/>
  <c r="AC189" i="14"/>
  <c r="AC193" i="14"/>
  <c r="AC197" i="14"/>
  <c r="AC201" i="14"/>
  <c r="AC210" i="14"/>
  <c r="AC218" i="14"/>
  <c r="AC227" i="14"/>
  <c r="AC231" i="14"/>
  <c r="AC235" i="14"/>
  <c r="AC239" i="14"/>
  <c r="AC243" i="14"/>
  <c r="AC247" i="14"/>
  <c r="AC251" i="14"/>
  <c r="AC256" i="14"/>
  <c r="AC260" i="14"/>
  <c r="AC264" i="14"/>
  <c r="AC268" i="14"/>
  <c r="AC272" i="14"/>
  <c r="AC276" i="14"/>
  <c r="AC280" i="14"/>
  <c r="AC284" i="14"/>
  <c r="AC331" i="14"/>
  <c r="AC335" i="14"/>
  <c r="AC339" i="14"/>
  <c r="AC343" i="14"/>
  <c r="AC347" i="14"/>
  <c r="AC351" i="14"/>
  <c r="I43" i="12"/>
  <c r="AC205" i="14"/>
  <c r="AC221" i="14"/>
  <c r="AC206" i="14"/>
  <c r="AC214" i="14"/>
  <c r="AC222" i="14"/>
  <c r="AC211" i="14"/>
  <c r="AC219" i="14"/>
  <c r="AC407" i="14"/>
  <c r="AA61" i="14"/>
  <c r="AC61" i="14" s="1"/>
  <c r="Z223" i="14"/>
  <c r="N298" i="14"/>
  <c r="N306" i="14"/>
  <c r="U157" i="14"/>
  <c r="N237" i="14"/>
  <c r="N297" i="14"/>
  <c r="N305" i="14"/>
  <c r="N236" i="14"/>
  <c r="AC9" i="14"/>
  <c r="U288" i="14"/>
  <c r="AA83" i="14"/>
  <c r="AC83" i="14" s="1"/>
  <c r="AC27" i="14"/>
  <c r="AA143" i="14"/>
  <c r="AC143" i="14" s="1"/>
  <c r="AA204" i="14"/>
  <c r="AA288" i="14"/>
  <c r="AA404" i="14"/>
  <c r="AC404" i="14" s="1"/>
  <c r="AC10" i="14"/>
  <c r="AC18" i="14"/>
  <c r="AA157" i="14"/>
  <c r="AA207" i="14"/>
  <c r="AA223" i="14" s="1"/>
  <c r="AA254" i="14"/>
  <c r="N299" i="14"/>
  <c r="N230" i="14"/>
  <c r="Z83" i="14"/>
  <c r="Z105" i="14"/>
  <c r="AA371" i="14"/>
  <c r="AC371" i="14" s="1"/>
  <c r="N231" i="14"/>
  <c r="N239" i="14"/>
  <c r="L277" i="14"/>
  <c r="Z122" i="14"/>
  <c r="AA106" i="14"/>
  <c r="Z306" i="14"/>
  <c r="AA389" i="14"/>
  <c r="AC389" i="14" s="1"/>
  <c r="N240" i="14"/>
  <c r="U254" i="14"/>
  <c r="U354" i="14"/>
  <c r="Z183" i="14"/>
  <c r="AA290" i="14"/>
  <c r="AC14" i="14"/>
  <c r="AC22" i="14"/>
  <c r="L335" i="14"/>
  <c r="AA183" i="14"/>
  <c r="AC183" i="14" s="1"/>
  <c r="AA330" i="14"/>
  <c r="AC330" i="14" s="1"/>
  <c r="N229" i="14"/>
  <c r="N303" i="14"/>
  <c r="F413" i="14"/>
  <c r="N309" i="14"/>
  <c r="Z330" i="14"/>
  <c r="N235" i="14"/>
  <c r="U223" i="14"/>
  <c r="U105" i="14"/>
  <c r="F241" i="14"/>
  <c r="AA354" i="14"/>
  <c r="AA85" i="14"/>
  <c r="AA105" i="14" s="1"/>
  <c r="L413" i="14"/>
  <c r="L307" i="14"/>
  <c r="L295" i="14"/>
  <c r="N261" i="14"/>
  <c r="L241" i="14"/>
  <c r="J6" i="12"/>
  <c r="L6" i="12" s="1"/>
  <c r="AC105" i="14" l="1"/>
  <c r="AC26" i="14"/>
  <c r="J43" i="12"/>
  <c r="L43" i="12"/>
  <c r="AC157" i="14"/>
  <c r="AC204" i="14"/>
  <c r="AC254" i="14"/>
  <c r="AC288" i="14"/>
  <c r="AA122" i="14"/>
  <c r="AC122" i="14" s="1"/>
  <c r="AC106" i="14"/>
  <c r="AC85" i="14"/>
  <c r="AA306" i="14"/>
  <c r="AC306" i="14" s="1"/>
  <c r="AC290" i="14"/>
  <c r="AC207" i="14"/>
  <c r="N241" i="14"/>
  <c r="AC223" i="14"/>
  <c r="AC354" i="14"/>
  <c r="M387" i="14"/>
  <c r="L387" i="14"/>
  <c r="K387" i="14"/>
  <c r="J387" i="14"/>
  <c r="H387" i="14"/>
  <c r="G387" i="14"/>
  <c r="F387" i="14"/>
  <c r="E387" i="14"/>
  <c r="M363" i="14"/>
  <c r="L363" i="14"/>
  <c r="K363" i="14"/>
  <c r="J363" i="14"/>
  <c r="H363" i="14"/>
  <c r="G363" i="14"/>
  <c r="F363" i="14"/>
  <c r="E363" i="14"/>
  <c r="M335" i="14"/>
  <c r="K335" i="14"/>
  <c r="J335" i="14"/>
  <c r="H335" i="14"/>
  <c r="G335" i="14"/>
  <c r="F335" i="14"/>
  <c r="E335" i="14"/>
  <c r="G307" i="14"/>
  <c r="G295" i="14"/>
  <c r="G277" i="14"/>
  <c r="G260" i="14"/>
  <c r="G201" i="14"/>
  <c r="G182" i="14"/>
  <c r="G154" i="14"/>
  <c r="G121" i="14"/>
  <c r="G100" i="14"/>
  <c r="M307" i="14"/>
  <c r="N335" i="14" l="1"/>
  <c r="N363" i="14"/>
  <c r="N387" i="14"/>
  <c r="G46" i="14"/>
  <c r="G24" i="14"/>
  <c r="V413" i="14" l="1"/>
  <c r="N412" i="14"/>
  <c r="N411" i="14"/>
  <c r="N410" i="14"/>
  <c r="N409" i="14"/>
  <c r="N408" i="14"/>
  <c r="N407" i="14"/>
  <c r="N406" i="14"/>
  <c r="N405" i="14"/>
  <c r="N404" i="14"/>
  <c r="N403" i="14"/>
  <c r="N402" i="14"/>
  <c r="N401" i="14"/>
  <c r="N400" i="14"/>
  <c r="N399" i="14"/>
  <c r="N398" i="14"/>
  <c r="N397" i="14"/>
  <c r="N396" i="14"/>
  <c r="N395" i="14"/>
  <c r="N394" i="14"/>
  <c r="N393" i="14"/>
  <c r="N392" i="14"/>
  <c r="N391" i="14"/>
  <c r="N390" i="14"/>
  <c r="N389" i="14"/>
  <c r="N388" i="14"/>
  <c r="K307" i="14"/>
  <c r="J307" i="14"/>
  <c r="H307" i="14"/>
  <c r="F307" i="14"/>
  <c r="M295" i="14"/>
  <c r="K295" i="14"/>
  <c r="J295" i="14"/>
  <c r="H295" i="14"/>
  <c r="F295" i="14"/>
  <c r="E295" i="14"/>
  <c r="M277" i="14"/>
  <c r="K277" i="14"/>
  <c r="J277" i="14"/>
  <c r="H277" i="14"/>
  <c r="F277" i="14"/>
  <c r="E277" i="14"/>
  <c r="J260" i="14"/>
  <c r="H260" i="14"/>
  <c r="F260" i="14"/>
  <c r="E260" i="14"/>
  <c r="K259" i="14"/>
  <c r="L259" i="14" s="1"/>
  <c r="N259" i="14" s="1"/>
  <c r="K258" i="14"/>
  <c r="L258" i="14" s="1"/>
  <c r="N258" i="14" s="1"/>
  <c r="K257" i="14"/>
  <c r="L257" i="14" s="1"/>
  <c r="N257" i="14" s="1"/>
  <c r="K256" i="14"/>
  <c r="L256" i="14" s="1"/>
  <c r="N256" i="14" s="1"/>
  <c r="K255" i="14"/>
  <c r="L255" i="14" s="1"/>
  <c r="N255" i="14" s="1"/>
  <c r="K254" i="14"/>
  <c r="L254" i="14" s="1"/>
  <c r="N254" i="14" s="1"/>
  <c r="K223" i="14"/>
  <c r="L223" i="14" s="1"/>
  <c r="N223" i="14" s="1"/>
  <c r="K222" i="14"/>
  <c r="L222" i="14" s="1"/>
  <c r="N222" i="14" s="1"/>
  <c r="K221" i="14"/>
  <c r="L221" i="14" s="1"/>
  <c r="N221" i="14" s="1"/>
  <c r="K220" i="14"/>
  <c r="L220" i="14" s="1"/>
  <c r="N220" i="14" s="1"/>
  <c r="K219" i="14"/>
  <c r="L219" i="14" s="1"/>
  <c r="N219" i="14" s="1"/>
  <c r="K218" i="14"/>
  <c r="L218" i="14" s="1"/>
  <c r="N218" i="14" s="1"/>
  <c r="K217" i="14"/>
  <c r="L217" i="14" s="1"/>
  <c r="N217" i="14" s="1"/>
  <c r="K216" i="14"/>
  <c r="L216" i="14" s="1"/>
  <c r="N216" i="14" s="1"/>
  <c r="K215" i="14"/>
  <c r="L215" i="14" s="1"/>
  <c r="N215" i="14" s="1"/>
  <c r="K214" i="14"/>
  <c r="L214" i="14" s="1"/>
  <c r="N214" i="14" s="1"/>
  <c r="K213" i="14"/>
  <c r="L213" i="14" s="1"/>
  <c r="N213" i="14" s="1"/>
  <c r="K212" i="14"/>
  <c r="L212" i="14" s="1"/>
  <c r="N212" i="14" s="1"/>
  <c r="K211" i="14"/>
  <c r="L211" i="14" s="1"/>
  <c r="N211" i="14" s="1"/>
  <c r="K210" i="14"/>
  <c r="L210" i="14" s="1"/>
  <c r="N210" i="14" s="1"/>
  <c r="K209" i="14"/>
  <c r="L209" i="14" s="1"/>
  <c r="N209" i="14" s="1"/>
  <c r="K208" i="14"/>
  <c r="L208" i="14" s="1"/>
  <c r="N208" i="14" s="1"/>
  <c r="K207" i="14"/>
  <c r="L207" i="14" s="1"/>
  <c r="N207" i="14" s="1"/>
  <c r="K206" i="14"/>
  <c r="L206" i="14" s="1"/>
  <c r="N206" i="14" s="1"/>
  <c r="K205" i="14"/>
  <c r="L205" i="14" s="1"/>
  <c r="N205" i="14" s="1"/>
  <c r="K204" i="14"/>
  <c r="L204" i="14" s="1"/>
  <c r="N204" i="14" s="1"/>
  <c r="K203" i="14"/>
  <c r="L203" i="14" s="1"/>
  <c r="N203" i="14" s="1"/>
  <c r="K202" i="14"/>
  <c r="M201" i="14"/>
  <c r="J201" i="14"/>
  <c r="H201" i="14"/>
  <c r="E201" i="14"/>
  <c r="K200" i="14"/>
  <c r="L200" i="14" s="1"/>
  <c r="K199" i="14"/>
  <c r="L199" i="14" s="1"/>
  <c r="K198" i="14"/>
  <c r="L198" i="14" s="1"/>
  <c r="K197" i="14"/>
  <c r="L197" i="14" s="1"/>
  <c r="K196" i="14"/>
  <c r="L196" i="14" s="1"/>
  <c r="K195" i="14"/>
  <c r="L195" i="14" s="1"/>
  <c r="K194" i="14"/>
  <c r="L194" i="14" s="1"/>
  <c r="K193" i="14"/>
  <c r="L193" i="14" s="1"/>
  <c r="K192" i="14"/>
  <c r="L192" i="14" s="1"/>
  <c r="K191" i="14"/>
  <c r="L191" i="14" s="1"/>
  <c r="K190" i="14"/>
  <c r="L190" i="14" s="1"/>
  <c r="K189" i="14"/>
  <c r="L189" i="14" s="1"/>
  <c r="K188" i="14"/>
  <c r="L188" i="14" s="1"/>
  <c r="K187" i="14"/>
  <c r="L187" i="14" s="1"/>
  <c r="K186" i="14"/>
  <c r="L186" i="14" s="1"/>
  <c r="K185" i="14"/>
  <c r="L185" i="14" s="1"/>
  <c r="K184" i="14"/>
  <c r="L184" i="14" s="1"/>
  <c r="K183" i="14"/>
  <c r="M182" i="14"/>
  <c r="L182" i="14"/>
  <c r="K182" i="14"/>
  <c r="J182" i="14"/>
  <c r="H182" i="14"/>
  <c r="F182" i="14"/>
  <c r="E182" i="14"/>
  <c r="M154" i="14"/>
  <c r="J154" i="14"/>
  <c r="H154" i="14"/>
  <c r="E154" i="14"/>
  <c r="K153" i="14"/>
  <c r="L153" i="14" s="1"/>
  <c r="K152" i="14"/>
  <c r="L152" i="14" s="1"/>
  <c r="K151" i="14"/>
  <c r="L151" i="14" s="1"/>
  <c r="N151" i="14" s="1"/>
  <c r="K150" i="14"/>
  <c r="L150" i="14" s="1"/>
  <c r="K149" i="14"/>
  <c r="L149" i="14" s="1"/>
  <c r="K148" i="14"/>
  <c r="L148" i="14" s="1"/>
  <c r="K147" i="14"/>
  <c r="L147" i="14" s="1"/>
  <c r="N147" i="14" s="1"/>
  <c r="K146" i="14"/>
  <c r="L146" i="14" s="1"/>
  <c r="K145" i="14"/>
  <c r="L145" i="14" s="1"/>
  <c r="K144" i="14"/>
  <c r="L144" i="14" s="1"/>
  <c r="K143" i="14"/>
  <c r="L143" i="14" s="1"/>
  <c r="N143" i="14" s="1"/>
  <c r="K142" i="14"/>
  <c r="L142" i="14" s="1"/>
  <c r="K141" i="14"/>
  <c r="L141" i="14" s="1"/>
  <c r="K140" i="14"/>
  <c r="L140" i="14" s="1"/>
  <c r="K139" i="14"/>
  <c r="L139" i="14" s="1"/>
  <c r="K138" i="14"/>
  <c r="L138" i="14" s="1"/>
  <c r="K137" i="14"/>
  <c r="L137" i="14" s="1"/>
  <c r="K136" i="14"/>
  <c r="L136" i="14" s="1"/>
  <c r="K135" i="14"/>
  <c r="L135" i="14" s="1"/>
  <c r="N135" i="14" s="1"/>
  <c r="K134" i="14"/>
  <c r="L134" i="14" s="1"/>
  <c r="K133" i="14"/>
  <c r="L133" i="14" s="1"/>
  <c r="K132" i="14"/>
  <c r="L132" i="14" s="1"/>
  <c r="K131" i="14"/>
  <c r="L131" i="14" s="1"/>
  <c r="N131" i="14" s="1"/>
  <c r="M130" i="14"/>
  <c r="J130" i="14"/>
  <c r="F130" i="14"/>
  <c r="E130" i="14"/>
  <c r="K129" i="14"/>
  <c r="L129" i="14" s="1"/>
  <c r="N129" i="14" s="1"/>
  <c r="K128" i="14"/>
  <c r="L128" i="14" s="1"/>
  <c r="N128" i="14" s="1"/>
  <c r="K127" i="14"/>
  <c r="L127" i="14" s="1"/>
  <c r="N127" i="14" s="1"/>
  <c r="K126" i="14"/>
  <c r="L126" i="14" s="1"/>
  <c r="N126" i="14" s="1"/>
  <c r="K125" i="14"/>
  <c r="L125" i="14" s="1"/>
  <c r="N125" i="14" s="1"/>
  <c r="K124" i="14"/>
  <c r="L124" i="14" s="1"/>
  <c r="N124" i="14" s="1"/>
  <c r="K123" i="14"/>
  <c r="L123" i="14" s="1"/>
  <c r="N123" i="14" s="1"/>
  <c r="K122" i="14"/>
  <c r="L122" i="14" s="1"/>
  <c r="N122" i="14" s="1"/>
  <c r="M121" i="14"/>
  <c r="L121" i="14"/>
  <c r="K121" i="14"/>
  <c r="J121" i="14"/>
  <c r="H121" i="14"/>
  <c r="F121" i="14"/>
  <c r="E121" i="14"/>
  <c r="M100" i="14"/>
  <c r="L100" i="14"/>
  <c r="K100" i="14"/>
  <c r="J100" i="14"/>
  <c r="H100" i="14"/>
  <c r="F100" i="14"/>
  <c r="E100" i="14"/>
  <c r="M78" i="14"/>
  <c r="J78" i="14"/>
  <c r="H78" i="14"/>
  <c r="E78" i="14"/>
  <c r="K77" i="14"/>
  <c r="L77" i="14" s="1"/>
  <c r="N77" i="14" s="1"/>
  <c r="K76" i="14"/>
  <c r="L76" i="14" s="1"/>
  <c r="N76" i="14" s="1"/>
  <c r="K75" i="14"/>
  <c r="L75" i="14" s="1"/>
  <c r="N75" i="14" s="1"/>
  <c r="K74" i="14"/>
  <c r="L74" i="14" s="1"/>
  <c r="N74" i="14" s="1"/>
  <c r="K73" i="14"/>
  <c r="L73" i="14" s="1"/>
  <c r="N73" i="14" s="1"/>
  <c r="K72" i="14"/>
  <c r="L72" i="14" s="1"/>
  <c r="N72" i="14" s="1"/>
  <c r="K71" i="14"/>
  <c r="L71" i="14" s="1"/>
  <c r="N71" i="14" s="1"/>
  <c r="K70" i="14"/>
  <c r="L70" i="14" s="1"/>
  <c r="N70" i="14" s="1"/>
  <c r="K69" i="14"/>
  <c r="L69" i="14" s="1"/>
  <c r="N69" i="14" s="1"/>
  <c r="K68" i="14"/>
  <c r="L68" i="14" s="1"/>
  <c r="N68" i="14" s="1"/>
  <c r="K67" i="14"/>
  <c r="L67" i="14" s="1"/>
  <c r="N67" i="14" s="1"/>
  <c r="K66" i="14"/>
  <c r="L66" i="14" s="1"/>
  <c r="N66" i="14" s="1"/>
  <c r="K65" i="14"/>
  <c r="L65" i="14" s="1"/>
  <c r="N65" i="14" s="1"/>
  <c r="K64" i="14"/>
  <c r="L64" i="14" s="1"/>
  <c r="N64" i="14" s="1"/>
  <c r="K63" i="14"/>
  <c r="L63" i="14" s="1"/>
  <c r="N63" i="14" s="1"/>
  <c r="K62" i="14"/>
  <c r="L62" i="14" s="1"/>
  <c r="N62" i="14" s="1"/>
  <c r="K61" i="14"/>
  <c r="L61" i="14" s="1"/>
  <c r="N61" i="14" s="1"/>
  <c r="K60" i="14"/>
  <c r="L60" i="14" s="1"/>
  <c r="N60" i="14" s="1"/>
  <c r="K59" i="14"/>
  <c r="L59" i="14" s="1"/>
  <c r="N59" i="14" s="1"/>
  <c r="K58" i="14"/>
  <c r="L58" i="14" s="1"/>
  <c r="N58" i="14" s="1"/>
  <c r="K57" i="14"/>
  <c r="L57" i="14" s="1"/>
  <c r="N57" i="14" s="1"/>
  <c r="K56" i="14"/>
  <c r="L56" i="14" s="1"/>
  <c r="N56" i="14" s="1"/>
  <c r="K55" i="14"/>
  <c r="L55" i="14" s="1"/>
  <c r="N55" i="14" s="1"/>
  <c r="K54" i="14"/>
  <c r="L54" i="14" s="1"/>
  <c r="N54" i="14" s="1"/>
  <c r="K53" i="14"/>
  <c r="L53" i="14" s="1"/>
  <c r="N53" i="14" s="1"/>
  <c r="K52" i="14"/>
  <c r="L52" i="14" s="1"/>
  <c r="N52" i="14" s="1"/>
  <c r="K51" i="14"/>
  <c r="L51" i="14" s="1"/>
  <c r="N51" i="14" s="1"/>
  <c r="K50" i="14"/>
  <c r="L50" i="14" s="1"/>
  <c r="N50" i="14" s="1"/>
  <c r="K49" i="14"/>
  <c r="L49" i="14" s="1"/>
  <c r="N49" i="14" s="1"/>
  <c r="K48" i="14"/>
  <c r="L48" i="14" s="1"/>
  <c r="N48" i="14" s="1"/>
  <c r="K47" i="14"/>
  <c r="L47" i="14" s="1"/>
  <c r="N47" i="14" s="1"/>
  <c r="M46" i="14"/>
  <c r="L46" i="14"/>
  <c r="K46" i="14"/>
  <c r="J46" i="14"/>
  <c r="H46" i="14"/>
  <c r="F46" i="14"/>
  <c r="M24" i="14"/>
  <c r="J24" i="14"/>
  <c r="H24" i="14"/>
  <c r="E24" i="14"/>
  <c r="K23" i="14"/>
  <c r="L23" i="14" s="1"/>
  <c r="N23" i="14" s="1"/>
  <c r="K22" i="14"/>
  <c r="L22" i="14" s="1"/>
  <c r="N22" i="14" s="1"/>
  <c r="K21" i="14"/>
  <c r="L21" i="14" s="1"/>
  <c r="N21" i="14" s="1"/>
  <c r="K20" i="14"/>
  <c r="L20" i="14" s="1"/>
  <c r="N20" i="14" s="1"/>
  <c r="K19" i="14"/>
  <c r="L19" i="14" s="1"/>
  <c r="N19" i="14" s="1"/>
  <c r="K18" i="14"/>
  <c r="L18" i="14" s="1"/>
  <c r="N18" i="14" s="1"/>
  <c r="K17" i="14"/>
  <c r="L17" i="14" s="1"/>
  <c r="N17" i="14" s="1"/>
  <c r="K16" i="14"/>
  <c r="L16" i="14" s="1"/>
  <c r="N16" i="14" s="1"/>
  <c r="K15" i="14"/>
  <c r="K14" i="14"/>
  <c r="L14" i="14" s="1"/>
  <c r="N14" i="14" s="1"/>
  <c r="K13" i="14"/>
  <c r="L13" i="14" s="1"/>
  <c r="N13" i="14" s="1"/>
  <c r="K12" i="14"/>
  <c r="L12" i="14" s="1"/>
  <c r="N12" i="14" s="1"/>
  <c r="K11" i="14"/>
  <c r="K10" i="14"/>
  <c r="L10" i="14" s="1"/>
  <c r="N10" i="14" s="1"/>
  <c r="K9" i="14"/>
  <c r="L9" i="14" s="1"/>
  <c r="N9" i="14" s="1"/>
  <c r="K8" i="14"/>
  <c r="L8" i="14" s="1"/>
  <c r="N8" i="14" s="1"/>
  <c r="K7" i="14"/>
  <c r="N134" i="14" l="1"/>
  <c r="N138" i="14"/>
  <c r="N186" i="14"/>
  <c r="N190" i="14"/>
  <c r="N194" i="14"/>
  <c r="N198" i="14"/>
  <c r="N133" i="14"/>
  <c r="N137" i="14"/>
  <c r="N185" i="14"/>
  <c r="N189" i="14"/>
  <c r="N193" i="14"/>
  <c r="N197" i="14"/>
  <c r="N182" i="14"/>
  <c r="AB413" i="14"/>
  <c r="N140" i="14"/>
  <c r="N144" i="14"/>
  <c r="N148" i="14"/>
  <c r="N152" i="14"/>
  <c r="W413" i="14"/>
  <c r="Y413" i="14"/>
  <c r="N142" i="14"/>
  <c r="N146" i="14"/>
  <c r="N150" i="14"/>
  <c r="N307" i="14"/>
  <c r="N121" i="14"/>
  <c r="N295" i="14"/>
  <c r="N100" i="14"/>
  <c r="N132" i="14"/>
  <c r="N136" i="14"/>
  <c r="F201" i="14"/>
  <c r="N187" i="14"/>
  <c r="N191" i="14"/>
  <c r="N195" i="14"/>
  <c r="N199" i="14"/>
  <c r="L202" i="14"/>
  <c r="K227" i="14"/>
  <c r="N46" i="14"/>
  <c r="N277" i="14"/>
  <c r="T413" i="14"/>
  <c r="N184" i="14"/>
  <c r="N188" i="14"/>
  <c r="N192" i="14"/>
  <c r="N196" i="14"/>
  <c r="N200" i="14"/>
  <c r="N139" i="14"/>
  <c r="N141" i="14"/>
  <c r="N145" i="14"/>
  <c r="N149" i="14"/>
  <c r="N153" i="14"/>
  <c r="N413" i="14"/>
  <c r="K130" i="14"/>
  <c r="K260" i="14"/>
  <c r="L260" i="14"/>
  <c r="N260" i="14" s="1"/>
  <c r="L154" i="14"/>
  <c r="L130" i="14"/>
  <c r="N130" i="14" s="1"/>
  <c r="L7" i="14"/>
  <c r="N7" i="14" s="1"/>
  <c r="L11" i="14"/>
  <c r="N11" i="14" s="1"/>
  <c r="L15" i="14"/>
  <c r="N15" i="14" s="1"/>
  <c r="L78" i="14"/>
  <c r="N78" i="14" s="1"/>
  <c r="K24" i="14"/>
  <c r="K78" i="14"/>
  <c r="K154" i="14"/>
  <c r="K201" i="14"/>
  <c r="L183" i="14"/>
  <c r="L201" i="14" s="1"/>
  <c r="F154" i="14"/>
  <c r="F780" i="13"/>
  <c r="E780" i="13"/>
  <c r="D780" i="13"/>
  <c r="G779" i="13"/>
  <c r="G778" i="13"/>
  <c r="G777" i="13"/>
  <c r="G776" i="13"/>
  <c r="G775" i="13"/>
  <c r="G774" i="13"/>
  <c r="G773" i="13"/>
  <c r="G772" i="13"/>
  <c r="G771" i="13"/>
  <c r="G770" i="13"/>
  <c r="G769" i="13"/>
  <c r="G768" i="13"/>
  <c r="G767" i="13"/>
  <c r="G766" i="13"/>
  <c r="G765" i="13"/>
  <c r="G764" i="13"/>
  <c r="G763" i="13"/>
  <c r="G762" i="13"/>
  <c r="G761" i="13"/>
  <c r="G760" i="13"/>
  <c r="G759" i="13"/>
  <c r="G758" i="13"/>
  <c r="G757" i="13"/>
  <c r="G756" i="13"/>
  <c r="G755" i="13"/>
  <c r="G754" i="13"/>
  <c r="G753" i="13"/>
  <c r="G752" i="13"/>
  <c r="G751" i="13"/>
  <c r="G750" i="13"/>
  <c r="G749" i="13"/>
  <c r="G748" i="13"/>
  <c r="G747" i="13"/>
  <c r="G746" i="13"/>
  <c r="G745" i="13"/>
  <c r="G744" i="13"/>
  <c r="G743" i="13"/>
  <c r="G742" i="13"/>
  <c r="G741" i="13"/>
  <c r="G740" i="13"/>
  <c r="G739" i="13"/>
  <c r="G738" i="13"/>
  <c r="G737" i="13"/>
  <c r="G736" i="13"/>
  <c r="G735" i="13"/>
  <c r="G734" i="13"/>
  <c r="G733" i="13"/>
  <c r="G732" i="13"/>
  <c r="G731" i="13"/>
  <c r="G730" i="13"/>
  <c r="G729" i="13"/>
  <c r="G728" i="13"/>
  <c r="G727" i="13"/>
  <c r="G726" i="13"/>
  <c r="G725" i="13"/>
  <c r="G724" i="13"/>
  <c r="G723" i="13"/>
  <c r="G722" i="13"/>
  <c r="G721" i="13"/>
  <c r="G720" i="13"/>
  <c r="G719" i="13"/>
  <c r="G718" i="13"/>
  <c r="G717" i="13"/>
  <c r="G716" i="13"/>
  <c r="G715" i="13"/>
  <c r="G714" i="13"/>
  <c r="G713" i="13"/>
  <c r="G712" i="13"/>
  <c r="G711" i="13"/>
  <c r="G710" i="13"/>
  <c r="G709" i="13"/>
  <c r="G708" i="13"/>
  <c r="G707" i="13"/>
  <c r="G706" i="13"/>
  <c r="G705" i="13"/>
  <c r="G704" i="13"/>
  <c r="G703" i="13"/>
  <c r="G702" i="13"/>
  <c r="G701" i="13"/>
  <c r="G700" i="13"/>
  <c r="G699" i="13"/>
  <c r="G698" i="13"/>
  <c r="G697" i="13"/>
  <c r="G696" i="13"/>
  <c r="G695" i="13"/>
  <c r="G694" i="13"/>
  <c r="G693" i="13"/>
  <c r="G692" i="13"/>
  <c r="G691" i="13"/>
  <c r="G690" i="13"/>
  <c r="G689" i="13"/>
  <c r="G688" i="13"/>
  <c r="G687" i="13"/>
  <c r="G686" i="13"/>
  <c r="G685" i="13"/>
  <c r="G684" i="13"/>
  <c r="G683" i="13"/>
  <c r="G682" i="13"/>
  <c r="G681" i="13"/>
  <c r="G680" i="13"/>
  <c r="G679" i="13"/>
  <c r="G678" i="13"/>
  <c r="G677" i="13"/>
  <c r="G676" i="13"/>
  <c r="G675" i="13"/>
  <c r="G674" i="13"/>
  <c r="G673" i="13"/>
  <c r="G672" i="13"/>
  <c r="G671" i="13"/>
  <c r="G670" i="13"/>
  <c r="G669" i="13"/>
  <c r="G668" i="13"/>
  <c r="G667" i="13"/>
  <c r="G666" i="13"/>
  <c r="G665" i="13"/>
  <c r="G664" i="13"/>
  <c r="G663" i="13"/>
  <c r="G662" i="13"/>
  <c r="G661" i="13"/>
  <c r="G660" i="13"/>
  <c r="G659" i="13"/>
  <c r="G658" i="13"/>
  <c r="G657" i="13"/>
  <c r="G656" i="13"/>
  <c r="G655" i="13"/>
  <c r="G654" i="13"/>
  <c r="G653" i="13"/>
  <c r="G652" i="13"/>
  <c r="G651" i="13"/>
  <c r="G650" i="13"/>
  <c r="G649" i="13"/>
  <c r="G648" i="13"/>
  <c r="G647" i="13"/>
  <c r="G646" i="13"/>
  <c r="G645" i="13"/>
  <c r="G644" i="13"/>
  <c r="G643" i="13"/>
  <c r="G642" i="13"/>
  <c r="G641" i="13"/>
  <c r="G640" i="13"/>
  <c r="G639" i="13"/>
  <c r="G638" i="13"/>
  <c r="G637" i="13"/>
  <c r="G636" i="13"/>
  <c r="G635" i="13"/>
  <c r="G634" i="13"/>
  <c r="G633" i="13"/>
  <c r="G632" i="13"/>
  <c r="G631" i="13"/>
  <c r="G630" i="13"/>
  <c r="G629" i="13"/>
  <c r="G628" i="13"/>
  <c r="G627" i="13"/>
  <c r="G626" i="13"/>
  <c r="G625" i="13"/>
  <c r="G624" i="13"/>
  <c r="G623" i="13"/>
  <c r="G622" i="13"/>
  <c r="G621" i="13"/>
  <c r="G620" i="13"/>
  <c r="G619" i="13"/>
  <c r="G618" i="13"/>
  <c r="G617" i="13"/>
  <c r="G616" i="13"/>
  <c r="G615" i="13"/>
  <c r="G614" i="13"/>
  <c r="G613" i="13"/>
  <c r="G612" i="13"/>
  <c r="G611" i="13"/>
  <c r="G610" i="13"/>
  <c r="G609" i="13"/>
  <c r="G608" i="13"/>
  <c r="G607" i="13"/>
  <c r="G606" i="13"/>
  <c r="G605" i="13"/>
  <c r="G604" i="13"/>
  <c r="G603" i="13"/>
  <c r="G602" i="13"/>
  <c r="G601" i="13"/>
  <c r="G600" i="13"/>
  <c r="G599" i="13"/>
  <c r="G598" i="13"/>
  <c r="G597" i="13"/>
  <c r="G596" i="13"/>
  <c r="G595" i="13"/>
  <c r="G594" i="13"/>
  <c r="G593" i="13"/>
  <c r="G592" i="13"/>
  <c r="G591" i="13"/>
  <c r="G590" i="13"/>
  <c r="G589" i="13"/>
  <c r="G588" i="13"/>
  <c r="G587" i="13"/>
  <c r="G586" i="13"/>
  <c r="G585" i="13"/>
  <c r="G584" i="13"/>
  <c r="G583" i="13"/>
  <c r="G582" i="13"/>
  <c r="G581" i="13"/>
  <c r="G580" i="13"/>
  <c r="G579" i="13"/>
  <c r="G578" i="13"/>
  <c r="G577" i="13"/>
  <c r="G576" i="13"/>
  <c r="G575" i="13"/>
  <c r="G574" i="13"/>
  <c r="G573" i="13"/>
  <c r="G572" i="13"/>
  <c r="G571" i="13"/>
  <c r="G570" i="13"/>
  <c r="G569" i="13"/>
  <c r="G568" i="13"/>
  <c r="G567" i="13"/>
  <c r="G566" i="13"/>
  <c r="G565" i="13"/>
  <c r="G564" i="13"/>
  <c r="G563" i="13"/>
  <c r="G562" i="13"/>
  <c r="G561" i="13"/>
  <c r="G560" i="13"/>
  <c r="G559" i="13"/>
  <c r="G558" i="13"/>
  <c r="G557" i="13"/>
  <c r="G556" i="13"/>
  <c r="G555" i="13"/>
  <c r="G554" i="13"/>
  <c r="G553" i="13"/>
  <c r="G552" i="13"/>
  <c r="G551" i="13"/>
  <c r="G550" i="13"/>
  <c r="G549" i="13"/>
  <c r="G548" i="13"/>
  <c r="G547" i="13"/>
  <c r="G546" i="13"/>
  <c r="G545" i="13"/>
  <c r="G544" i="13"/>
  <c r="G543" i="13"/>
  <c r="G542" i="13"/>
  <c r="G541" i="13"/>
  <c r="G540" i="13"/>
  <c r="G539" i="13"/>
  <c r="G538" i="13"/>
  <c r="G537" i="13"/>
  <c r="G536" i="13"/>
  <c r="G535" i="13"/>
  <c r="G534" i="13"/>
  <c r="G533" i="13"/>
  <c r="G532" i="13"/>
  <c r="G531" i="13"/>
  <c r="G530" i="13"/>
  <c r="G529" i="13"/>
  <c r="G528" i="13"/>
  <c r="G527" i="13"/>
  <c r="G526" i="13"/>
  <c r="G525" i="13"/>
  <c r="G524" i="13"/>
  <c r="G523" i="13"/>
  <c r="G522" i="13"/>
  <c r="G521" i="13"/>
  <c r="G520" i="13"/>
  <c r="G519" i="13"/>
  <c r="G518" i="13"/>
  <c r="G517" i="13"/>
  <c r="G516" i="13"/>
  <c r="G515" i="13"/>
  <c r="G514" i="13"/>
  <c r="G513" i="13"/>
  <c r="G512" i="13"/>
  <c r="G511" i="13"/>
  <c r="G510" i="13"/>
  <c r="G509" i="13"/>
  <c r="G508" i="13"/>
  <c r="G507" i="13"/>
  <c r="G506" i="13"/>
  <c r="G505" i="13"/>
  <c r="G504" i="13"/>
  <c r="G503" i="13"/>
  <c r="G502" i="13"/>
  <c r="G501" i="13"/>
  <c r="G500" i="13"/>
  <c r="G499" i="13"/>
  <c r="G498" i="13"/>
  <c r="G497" i="13"/>
  <c r="G496" i="13"/>
  <c r="G495" i="13"/>
  <c r="G494" i="13"/>
  <c r="G493" i="13"/>
  <c r="G492" i="13"/>
  <c r="G491" i="13"/>
  <c r="G490" i="13"/>
  <c r="G489" i="13"/>
  <c r="G488" i="13"/>
  <c r="G487" i="13"/>
  <c r="G486" i="13"/>
  <c r="G485" i="13"/>
  <c r="G484" i="13"/>
  <c r="G483" i="13"/>
  <c r="G482" i="13"/>
  <c r="G481" i="13"/>
  <c r="G480" i="13"/>
  <c r="G479" i="13"/>
  <c r="G478" i="13"/>
  <c r="G477" i="13"/>
  <c r="G476" i="13"/>
  <c r="G475" i="13"/>
  <c r="G474" i="13"/>
  <c r="G473" i="13"/>
  <c r="G472" i="13"/>
  <c r="G471" i="13"/>
  <c r="G470" i="13"/>
  <c r="G469" i="13"/>
  <c r="G468" i="13"/>
  <c r="G467" i="13"/>
  <c r="G466" i="13"/>
  <c r="G465" i="13"/>
  <c r="G464" i="13"/>
  <c r="G463" i="13"/>
  <c r="G462" i="13"/>
  <c r="G461" i="13"/>
  <c r="G460" i="13"/>
  <c r="G459" i="13"/>
  <c r="G458" i="13"/>
  <c r="G457" i="13"/>
  <c r="G456" i="13"/>
  <c r="G455" i="13"/>
  <c r="G454" i="13"/>
  <c r="G453" i="13"/>
  <c r="G452" i="13"/>
  <c r="G451" i="13"/>
  <c r="G450" i="13"/>
  <c r="G449" i="13"/>
  <c r="G448" i="13"/>
  <c r="G447" i="13"/>
  <c r="G446" i="13"/>
  <c r="G445" i="13"/>
  <c r="G444" i="13"/>
  <c r="G443" i="13"/>
  <c r="G442" i="13"/>
  <c r="G441" i="13"/>
  <c r="G440" i="13"/>
  <c r="G439" i="13"/>
  <c r="G438" i="13"/>
  <c r="G437" i="13"/>
  <c r="G436" i="13"/>
  <c r="G435" i="13"/>
  <c r="G434" i="13"/>
  <c r="G433" i="13"/>
  <c r="G432" i="13"/>
  <c r="G431" i="13"/>
  <c r="G430" i="13"/>
  <c r="G429" i="13"/>
  <c r="G428" i="13"/>
  <c r="G427" i="13"/>
  <c r="G426" i="13"/>
  <c r="G425" i="13"/>
  <c r="G424" i="13"/>
  <c r="G423" i="13"/>
  <c r="G422" i="13"/>
  <c r="G421" i="13"/>
  <c r="G420" i="13"/>
  <c r="G419" i="13"/>
  <c r="G418" i="13"/>
  <c r="G417" i="13"/>
  <c r="G416" i="13"/>
  <c r="G415" i="13"/>
  <c r="G414" i="13"/>
  <c r="G413" i="13"/>
  <c r="G412" i="13"/>
  <c r="G411" i="13"/>
  <c r="G410" i="13"/>
  <c r="G409" i="13"/>
  <c r="G408" i="13"/>
  <c r="G407" i="13"/>
  <c r="G406" i="13"/>
  <c r="G405" i="13"/>
  <c r="G404" i="13"/>
  <c r="G403" i="13"/>
  <c r="G402" i="13"/>
  <c r="G401" i="13"/>
  <c r="G400" i="13"/>
  <c r="G399" i="13"/>
  <c r="G398" i="13"/>
  <c r="G397" i="13"/>
  <c r="G396" i="13"/>
  <c r="G395" i="13"/>
  <c r="G394" i="13"/>
  <c r="G393" i="13"/>
  <c r="G392" i="13"/>
  <c r="G391" i="13"/>
  <c r="G390" i="13"/>
  <c r="G389" i="13"/>
  <c r="G388" i="13"/>
  <c r="G387" i="13"/>
  <c r="G386" i="13"/>
  <c r="G385" i="13"/>
  <c r="G384" i="13"/>
  <c r="G383" i="13"/>
  <c r="G382" i="13"/>
  <c r="G381" i="13"/>
  <c r="G380" i="13"/>
  <c r="G379" i="13"/>
  <c r="G378" i="13"/>
  <c r="G377" i="13"/>
  <c r="G376" i="13"/>
  <c r="G375" i="13"/>
  <c r="G374" i="13"/>
  <c r="G373" i="13"/>
  <c r="G372" i="13"/>
  <c r="G371" i="13"/>
  <c r="G370" i="13"/>
  <c r="G369" i="13"/>
  <c r="G368" i="13"/>
  <c r="G367" i="13"/>
  <c r="G366" i="13"/>
  <c r="G365" i="13"/>
  <c r="G364" i="13"/>
  <c r="G363" i="13"/>
  <c r="G362" i="13"/>
  <c r="G361" i="13"/>
  <c r="G360" i="13"/>
  <c r="G359" i="13"/>
  <c r="G358" i="13"/>
  <c r="G357" i="13"/>
  <c r="G356" i="13"/>
  <c r="G355" i="13"/>
  <c r="G354" i="13"/>
  <c r="G353" i="13"/>
  <c r="G352" i="13"/>
  <c r="G351" i="13"/>
  <c r="G350" i="13"/>
  <c r="G349" i="13"/>
  <c r="G348" i="13"/>
  <c r="G347" i="13"/>
  <c r="G346" i="13"/>
  <c r="G345" i="13"/>
  <c r="G344" i="13"/>
  <c r="G343" i="13"/>
  <c r="G342" i="13"/>
  <c r="G341" i="13"/>
  <c r="G340" i="13"/>
  <c r="G339" i="13"/>
  <c r="G338" i="13"/>
  <c r="G337" i="13"/>
  <c r="G336" i="13"/>
  <c r="G335" i="13"/>
  <c r="G334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2" i="13"/>
  <c r="G311" i="13"/>
  <c r="G310" i="13"/>
  <c r="G309" i="13"/>
  <c r="G308" i="13"/>
  <c r="G307" i="13"/>
  <c r="G306" i="13"/>
  <c r="G305" i="13"/>
  <c r="G304" i="13"/>
  <c r="G303" i="13"/>
  <c r="G302" i="13"/>
  <c r="G301" i="13"/>
  <c r="G300" i="13"/>
  <c r="G299" i="13"/>
  <c r="G298" i="13"/>
  <c r="G297" i="13"/>
  <c r="G296" i="13"/>
  <c r="G295" i="13"/>
  <c r="G294" i="13"/>
  <c r="G293" i="13"/>
  <c r="G292" i="13"/>
  <c r="G291" i="13"/>
  <c r="G290" i="13"/>
  <c r="G289" i="13"/>
  <c r="G288" i="13"/>
  <c r="G287" i="13"/>
  <c r="G286" i="13"/>
  <c r="G285" i="13"/>
  <c r="G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G270" i="13"/>
  <c r="G269" i="13"/>
  <c r="G268" i="13"/>
  <c r="G267" i="13"/>
  <c r="G266" i="13"/>
  <c r="G265" i="13"/>
  <c r="G264" i="13"/>
  <c r="G263" i="13"/>
  <c r="G262" i="13"/>
  <c r="G261" i="13"/>
  <c r="G260" i="13"/>
  <c r="G259" i="13"/>
  <c r="G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C43" i="12"/>
  <c r="K46" i="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42" i="11" l="1"/>
  <c r="U413" i="14"/>
  <c r="N201" i="14"/>
  <c r="N183" i="14"/>
  <c r="N154" i="14"/>
  <c r="L227" i="14"/>
  <c r="N227" i="14" s="1"/>
  <c r="N202" i="14"/>
  <c r="Z413" i="14"/>
  <c r="G780" i="13"/>
  <c r="L24" i="14"/>
  <c r="N24" i="14" s="1"/>
  <c r="D43" i="12"/>
  <c r="AA413" i="14" l="1"/>
  <c r="AC413" i="14"/>
  <c r="O12" i="1" l="1"/>
  <c r="O10" i="1"/>
  <c r="P10" i="1" s="1"/>
  <c r="R46" i="1" l="1"/>
  <c r="N46" i="1"/>
  <c r="I46" i="1"/>
  <c r="H46" i="1"/>
  <c r="G46" i="1"/>
  <c r="E46" i="1"/>
  <c r="D46" i="1"/>
  <c r="S45" i="1"/>
  <c r="P45" i="1"/>
  <c r="S44" i="1"/>
  <c r="P44" i="1"/>
  <c r="S43" i="1"/>
  <c r="P43" i="1"/>
  <c r="S42" i="1"/>
  <c r="P42" i="1"/>
  <c r="S41" i="1"/>
  <c r="O41" i="1"/>
  <c r="P41" i="1" s="1"/>
  <c r="S40" i="1"/>
  <c r="O40" i="1"/>
  <c r="P40" i="1" s="1"/>
  <c r="S39" i="1"/>
  <c r="P39" i="1"/>
  <c r="S38" i="1"/>
  <c r="P38" i="1"/>
  <c r="S37" i="1"/>
  <c r="O37" i="1"/>
  <c r="P37" i="1" s="1"/>
  <c r="S36" i="1"/>
  <c r="P36" i="1"/>
  <c r="S35" i="1"/>
  <c r="O35" i="1"/>
  <c r="P35" i="1" s="1"/>
  <c r="S34" i="1"/>
  <c r="P34" i="1"/>
  <c r="P33" i="1"/>
  <c r="S32" i="1"/>
  <c r="O32" i="1"/>
  <c r="P32" i="1" s="1"/>
  <c r="S31" i="1"/>
  <c r="O31" i="1"/>
  <c r="P31" i="1" s="1"/>
  <c r="S30" i="1"/>
  <c r="O30" i="1"/>
  <c r="P30" i="1" s="1"/>
  <c r="S29" i="1"/>
  <c r="P29" i="1"/>
  <c r="S28" i="1"/>
  <c r="P28" i="1"/>
  <c r="S27" i="1"/>
  <c r="P27" i="1"/>
  <c r="S26" i="1"/>
  <c r="P26" i="1"/>
  <c r="S25" i="1"/>
  <c r="O25" i="1"/>
  <c r="P25" i="1" s="1"/>
  <c r="S24" i="1"/>
  <c r="P24" i="1"/>
  <c r="S23" i="1"/>
  <c r="P23" i="1"/>
  <c r="S22" i="1"/>
  <c r="P22" i="1"/>
  <c r="S21" i="1"/>
  <c r="O21" i="1"/>
  <c r="P21" i="1" s="1"/>
  <c r="S20" i="1"/>
  <c r="P20" i="1"/>
  <c r="S19" i="1"/>
  <c r="O19" i="1"/>
  <c r="P19" i="1" s="1"/>
  <c r="S18" i="1"/>
  <c r="O18" i="1"/>
  <c r="P18" i="1" s="1"/>
  <c r="S17" i="1"/>
  <c r="P17" i="1"/>
  <c r="S16" i="1"/>
  <c r="O16" i="1"/>
  <c r="P16" i="1" s="1"/>
  <c r="S15" i="1"/>
  <c r="O15" i="1"/>
  <c r="P15" i="1" s="1"/>
  <c r="S14" i="1"/>
  <c r="P14" i="1"/>
  <c r="S13" i="1"/>
  <c r="P13" i="1"/>
  <c r="S12" i="1"/>
  <c r="P12" i="1"/>
  <c r="S11" i="1"/>
  <c r="P11" i="1"/>
  <c r="S10" i="1"/>
  <c r="U10" i="1" s="1"/>
  <c r="T46" i="1" l="1"/>
  <c r="J39" i="1"/>
  <c r="U39" i="1" s="1"/>
  <c r="J44" i="1"/>
  <c r="U44" i="1" s="1"/>
  <c r="J33" i="1"/>
  <c r="U33" i="1" s="1"/>
  <c r="J35" i="1"/>
  <c r="U35" i="1" s="1"/>
  <c r="J42" i="1"/>
  <c r="U42" i="1" s="1"/>
  <c r="J38" i="1"/>
  <c r="U38" i="1" s="1"/>
  <c r="J40" i="1"/>
  <c r="U40" i="1" s="1"/>
  <c r="O46" i="1"/>
  <c r="J43" i="1"/>
  <c r="U43" i="1" s="1"/>
  <c r="J34" i="1"/>
  <c r="U34" i="1" s="1"/>
  <c r="J45" i="1"/>
  <c r="U45" i="1" s="1"/>
  <c r="S46" i="1"/>
  <c r="J16" i="1"/>
  <c r="U16" i="1" s="1"/>
  <c r="J19" i="1"/>
  <c r="U19" i="1" s="1"/>
  <c r="J22" i="1"/>
  <c r="U22" i="1" s="1"/>
  <c r="J23" i="1"/>
  <c r="U23" i="1" s="1"/>
  <c r="J24" i="1"/>
  <c r="U24" i="1" s="1"/>
  <c r="J25" i="1"/>
  <c r="U25" i="1" s="1"/>
  <c r="F46" i="1"/>
  <c r="J11" i="1"/>
  <c r="U11" i="1" s="1"/>
  <c r="J12" i="1"/>
  <c r="U12" i="1" s="1"/>
  <c r="J31" i="1"/>
  <c r="U31" i="1" s="1"/>
  <c r="P46" i="1"/>
  <c r="J13" i="1"/>
  <c r="U13" i="1" s="1"/>
  <c r="J14" i="1"/>
  <c r="U14" i="1" s="1"/>
  <c r="J15" i="1"/>
  <c r="U15" i="1" s="1"/>
  <c r="J17" i="1"/>
  <c r="U17" i="1" s="1"/>
  <c r="J18" i="1"/>
  <c r="U18" i="1" s="1"/>
  <c r="J20" i="1"/>
  <c r="U20" i="1" s="1"/>
  <c r="J21" i="1"/>
  <c r="U21" i="1" s="1"/>
  <c r="J26" i="1"/>
  <c r="U26" i="1" s="1"/>
  <c r="J27" i="1"/>
  <c r="U27" i="1" s="1"/>
  <c r="J28" i="1"/>
  <c r="U28" i="1" s="1"/>
  <c r="J29" i="1"/>
  <c r="U29" i="1" s="1"/>
  <c r="J30" i="1"/>
  <c r="U30" i="1" s="1"/>
  <c r="J32" i="1"/>
  <c r="U32" i="1" s="1"/>
  <c r="J36" i="1"/>
  <c r="U36" i="1" s="1"/>
  <c r="J37" i="1"/>
  <c r="U37" i="1" s="1"/>
  <c r="J41" i="1"/>
  <c r="U41" i="1" s="1"/>
  <c r="J46" i="1" l="1"/>
  <c r="U46" i="1"/>
  <c r="F5" i="8" l="1"/>
  <c r="B1" i="8"/>
  <c r="C1" i="8"/>
  <c r="G5" i="8" l="1"/>
  <c r="B5" i="8" s="1"/>
  <c r="B15" i="8" s="1"/>
  <c r="F10" i="8"/>
  <c r="F15" i="8"/>
  <c r="F14" i="8"/>
  <c r="F11" i="8"/>
  <c r="F17" i="8"/>
  <c r="F13" i="8"/>
  <c r="F16" i="8"/>
  <c r="F8" i="8"/>
  <c r="F9" i="8"/>
  <c r="F18" i="8"/>
  <c r="F19" i="8"/>
  <c r="F12" i="8"/>
  <c r="B9" i="8" l="1"/>
  <c r="B17" i="8"/>
  <c r="B18" i="8"/>
  <c r="B11" i="8"/>
  <c r="C5" i="8"/>
  <c r="B14" i="8"/>
  <c r="B13" i="8"/>
  <c r="B19" i="8"/>
  <c r="B12" i="8"/>
  <c r="B16" i="8"/>
  <c r="B8" i="8"/>
  <c r="B10" i="8"/>
  <c r="F6" i="8" l="1"/>
  <c r="B6" i="8"/>
</calcChain>
</file>

<file path=xl/sharedStrings.xml><?xml version="1.0" encoding="utf-8"?>
<sst xmlns="http://schemas.openxmlformats.org/spreadsheetml/2006/main" count="3074" uniqueCount="952">
  <si>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</si>
  <si>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</si>
  <si>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</si>
  <si>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</si>
  <si>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</si>
  <si>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</si>
  <si>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</si>
  <si>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</si>
  <si>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</si>
  <si>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</si>
  <si>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</si>
  <si>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</si>
  <si>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</si>
  <si>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</si>
  <si>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</si>
  <si>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</si>
  <si>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Total (States/LGCs)</t>
  </si>
  <si>
    <t>13% Derivation Fund</t>
  </si>
  <si>
    <t>FGN (CRF Account)</t>
  </si>
  <si>
    <t>Share of Derivation &amp; Ecology</t>
  </si>
  <si>
    <t>Beneficiaries</t>
  </si>
  <si>
    <t>Total Allocation</t>
  </si>
  <si>
    <t>FGN (see Table II)</t>
  </si>
  <si>
    <t>Table III</t>
  </si>
  <si>
    <t>Deductions</t>
  </si>
  <si>
    <t>VAT</t>
  </si>
  <si>
    <t>Total Gross Amount</t>
  </si>
  <si>
    <t>State (see Table III)</t>
  </si>
  <si>
    <t>LGCs (see Table IV)</t>
  </si>
  <si>
    <t>……………………………………………………………</t>
  </si>
  <si>
    <t>Abuja. Nigeria.</t>
  </si>
  <si>
    <t>13% Share of Derivation (Net)</t>
  </si>
  <si>
    <t>Cost of Collection - NCS</t>
  </si>
  <si>
    <t>S/NO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</si>
  <si>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</si>
  <si>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</si>
  <si>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</si>
  <si>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</si>
  <si>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</si>
  <si>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</si>
  <si>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</si>
  <si>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</si>
  <si>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</si>
  <si>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</si>
  <si>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</si>
  <si>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</si>
  <si>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</si>
  <si>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</si>
  <si>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</si>
  <si>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</si>
  <si>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</si>
  <si>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</si>
  <si>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</si>
  <si>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</si>
  <si>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</si>
  <si>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</si>
  <si>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</si>
  <si>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</si>
  <si>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</si>
  <si>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</si>
  <si>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</si>
  <si>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</si>
  <si>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</si>
  <si>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</si>
  <si>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</si>
  <si>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</si>
  <si>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</si>
  <si>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</si>
  <si>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</si>
  <si>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</si>
  <si>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</si>
  <si>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</si>
  <si>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</si>
  <si>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</si>
  <si>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</si>
  <si>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</si>
  <si>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</si>
  <si>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</si>
  <si>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</si>
  <si>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</si>
  <si>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</si>
  <si>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</si>
  <si>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</si>
  <si>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</si>
  <si>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</si>
  <si>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</si>
  <si>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</si>
  <si>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</si>
  <si>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</si>
  <si>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</si>
  <si>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</si>
  <si>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</si>
  <si>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</si>
  <si>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</si>
  <si>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</si>
  <si>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</si>
  <si>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</si>
  <si>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</si>
  <si>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</si>
  <si>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</si>
  <si>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</si>
  <si>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</si>
  <si>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</si>
  <si>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</si>
  <si>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</si>
  <si>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</si>
  <si>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</si>
  <si>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</si>
  <si>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</si>
  <si>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</si>
  <si>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</si>
  <si>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</si>
  <si>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</si>
  <si>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</si>
  <si>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</si>
  <si>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</si>
  <si>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</si>
  <si>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</si>
  <si>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</si>
  <si>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</si>
  <si>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</si>
  <si>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</si>
  <si>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</si>
  <si>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</si>
  <si>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</si>
  <si>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</si>
  <si>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</si>
  <si>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</si>
  <si>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</si>
  <si>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</si>
  <si>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</si>
  <si>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</si>
  <si>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</si>
  <si>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</si>
  <si>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</si>
  <si>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</si>
  <si>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</si>
  <si>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</si>
  <si>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</si>
  <si>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</si>
  <si>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</si>
  <si>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</si>
  <si>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</si>
  <si>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</si>
  <si>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</si>
  <si>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</si>
  <si>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</si>
  <si>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</si>
  <si>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</si>
  <si>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</si>
  <si>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</si>
  <si>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</si>
  <si>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</si>
  <si>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</si>
  <si>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</si>
  <si>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</si>
  <si>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</si>
  <si>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</si>
  <si>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</si>
  <si>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</si>
  <si>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</si>
  <si>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</si>
  <si>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</si>
  <si>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</si>
  <si>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</si>
  <si>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</si>
  <si>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</si>
  <si>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</si>
  <si>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</si>
  <si>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</si>
  <si>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</si>
  <si>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</si>
  <si>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</si>
  <si>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</si>
  <si>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</si>
  <si>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</si>
  <si>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</si>
  <si>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</si>
  <si>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</si>
  <si>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</si>
  <si>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</si>
  <si>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</si>
  <si>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</si>
  <si>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</si>
  <si>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</si>
  <si>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</si>
  <si>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</si>
  <si>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</si>
  <si>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</si>
  <si>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</si>
  <si>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</si>
  <si>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</si>
  <si>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</si>
  <si>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</si>
  <si>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</si>
  <si>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</si>
  <si>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</si>
  <si>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</si>
  <si>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</si>
  <si>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</si>
  <si>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</si>
  <si>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</si>
  <si>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</si>
  <si>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</si>
  <si>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</si>
  <si>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</si>
  <si>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</si>
  <si>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</si>
  <si>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</si>
  <si>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</si>
  <si>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</si>
  <si>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</si>
  <si>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</si>
  <si>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</si>
  <si>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</si>
  <si>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</si>
  <si>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</si>
  <si>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</si>
  <si>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</si>
  <si>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</si>
  <si>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</si>
  <si>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</si>
  <si>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</si>
  <si>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</si>
  <si>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</si>
  <si>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</si>
  <si>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</si>
  <si>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</si>
  <si>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</si>
  <si>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</si>
  <si>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</si>
  <si>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</si>
  <si>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</si>
  <si>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</si>
  <si>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</si>
  <si>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</si>
  <si>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</si>
  <si>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</si>
  <si>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</si>
  <si>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</si>
  <si>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</si>
  <si>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</si>
  <si>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</si>
  <si>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</si>
  <si>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</si>
  <si>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</si>
  <si>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</si>
  <si>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</si>
  <si>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</si>
  <si>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</si>
  <si>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</si>
  <si>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</si>
  <si>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</si>
  <si>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</si>
  <si>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</si>
  <si>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</si>
  <si>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</si>
  <si>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</si>
  <si>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</si>
  <si>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</si>
  <si>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</si>
  <si>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</si>
  <si>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</si>
  <si>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</si>
  <si>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</si>
  <si>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</si>
  <si>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</si>
  <si>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</si>
  <si>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</si>
  <si>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</si>
  <si>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</si>
  <si>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</si>
  <si>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</si>
  <si>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</si>
  <si>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</si>
  <si>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</si>
  <si>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</si>
  <si>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</si>
  <si>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</si>
  <si>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</si>
  <si>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</si>
  <si>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</si>
  <si>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</si>
  <si>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</si>
  <si>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</si>
  <si>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</si>
  <si>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</si>
  <si>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</si>
  <si>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</si>
  <si>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</si>
  <si>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</si>
  <si>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</si>
  <si>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</si>
  <si>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</si>
  <si>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</si>
  <si>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</si>
  <si>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</si>
  <si>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</si>
  <si>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</si>
  <si>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</si>
  <si>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</si>
  <si>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</si>
  <si>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</si>
  <si>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</si>
  <si>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</si>
  <si>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</si>
  <si>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</si>
  <si>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</si>
  <si>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</si>
  <si>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</si>
  <si>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</si>
  <si>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</si>
  <si>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</si>
  <si>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</si>
  <si>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</si>
  <si>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</si>
  <si>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</si>
  <si>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</si>
  <si>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</si>
  <si>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</si>
  <si>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</si>
  <si>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</si>
  <si>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</si>
  <si>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</si>
  <si>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</si>
  <si>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</si>
  <si>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</si>
  <si>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</si>
  <si>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</si>
  <si>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</si>
  <si>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</si>
  <si>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</si>
  <si>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</si>
  <si>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</si>
  <si>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</si>
  <si>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</si>
  <si>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</si>
  <si>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</si>
  <si>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</si>
  <si>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</si>
  <si>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</si>
  <si>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</si>
  <si>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</si>
  <si>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</si>
  <si>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</si>
  <si>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</si>
  <si>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</si>
  <si>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</si>
  <si>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</si>
  <si>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</si>
  <si>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</si>
  <si>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</si>
  <si>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</si>
  <si>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</si>
  <si>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</si>
  <si>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</si>
  <si>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</si>
  <si>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</si>
  <si>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</si>
  <si>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</si>
  <si>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</si>
  <si>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</si>
  <si>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</si>
  <si>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</si>
  <si>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</si>
  <si>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</si>
  <si>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</si>
  <si>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</si>
  <si>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</si>
  <si>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</si>
  <si>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</si>
  <si>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</si>
  <si>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</si>
  <si>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</si>
  <si>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</si>
  <si>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</si>
  <si>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</si>
  <si>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</si>
  <si>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</si>
  <si>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</si>
  <si>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</si>
  <si>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</si>
  <si>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</si>
  <si>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</si>
  <si>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</si>
  <si>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</si>
  <si>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</si>
  <si>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</si>
  <si>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</si>
  <si>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</si>
  <si>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</si>
  <si>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</si>
  <si>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</si>
  <si>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</si>
  <si>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</si>
  <si>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</si>
  <si>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</si>
  <si>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</si>
  <si>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</si>
  <si>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</si>
  <si>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</si>
  <si>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</si>
  <si>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</si>
  <si>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</si>
  <si>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</si>
  <si>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</si>
  <si>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</si>
  <si>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</si>
  <si>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</si>
  <si>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</si>
  <si>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</si>
  <si>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</si>
  <si>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</si>
  <si>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</si>
  <si>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</si>
  <si>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</si>
  <si>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</si>
  <si>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</si>
  <si>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</si>
  <si>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</si>
  <si>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</si>
  <si>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</si>
  <si>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</si>
  <si>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</si>
  <si>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</si>
  <si>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</si>
  <si>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</si>
  <si>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</si>
  <si>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</si>
  <si>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</si>
  <si>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</si>
  <si>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</si>
  <si>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</si>
  <si>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</si>
  <si>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</si>
  <si>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</si>
  <si>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</si>
  <si>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</si>
  <si>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</si>
  <si>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</si>
  <si>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</si>
  <si>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</si>
  <si>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</si>
  <si>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</si>
  <si>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</si>
  <si>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</si>
  <si>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</si>
  <si>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</si>
  <si>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</si>
  <si>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</si>
  <si>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</si>
  <si>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</si>
  <si>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</si>
  <si>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</si>
  <si>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</si>
  <si>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</si>
  <si>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</si>
  <si>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</si>
  <si>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</si>
  <si>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</si>
  <si>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</si>
  <si>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</si>
  <si>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</si>
  <si>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</si>
  <si>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</si>
  <si>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</si>
  <si>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</si>
  <si>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</si>
  <si>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</si>
  <si>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</si>
  <si>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</si>
  <si>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</si>
  <si>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</si>
  <si>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</si>
  <si>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</si>
  <si>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</si>
  <si>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</si>
  <si>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</si>
  <si>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</si>
  <si>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</si>
  <si>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</si>
  <si>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</si>
  <si>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</si>
  <si>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</si>
  <si>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</si>
  <si>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</si>
  <si>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</si>
  <si>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</si>
  <si>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</si>
  <si>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</si>
  <si>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</si>
  <si>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</si>
  <si>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</si>
  <si>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</si>
  <si>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</si>
  <si>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</si>
  <si>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</si>
  <si>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</si>
  <si>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</si>
  <si>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</si>
  <si>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</si>
  <si>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</si>
  <si>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</si>
  <si>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</si>
  <si>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</si>
  <si>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</si>
  <si>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</si>
  <si>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</si>
  <si>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</si>
  <si>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</si>
  <si>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</si>
  <si>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</si>
  <si>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</si>
  <si>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</si>
  <si>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</si>
  <si>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</si>
  <si>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</si>
  <si>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</si>
  <si>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</si>
  <si>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</si>
  <si>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</si>
  <si>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</si>
  <si>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</si>
  <si>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</si>
  <si>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</si>
  <si>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</si>
  <si>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</si>
  <si>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</si>
  <si>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</si>
  <si>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</si>
  <si>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</si>
  <si>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</si>
  <si>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</si>
  <si>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</si>
  <si>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</si>
  <si>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</si>
  <si>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</si>
  <si>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</si>
  <si>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</si>
  <si>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</si>
  <si>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</si>
  <si>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</si>
  <si>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</si>
  <si>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</si>
  <si>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</si>
  <si>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</si>
  <si>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</si>
  <si>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</si>
  <si>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</si>
  <si>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</si>
  <si>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</si>
  <si>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</si>
  <si>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</si>
  <si>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</si>
  <si>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</si>
  <si>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</si>
  <si>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</si>
  <si>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</si>
  <si>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</si>
  <si>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</si>
  <si>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</si>
  <si>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</si>
  <si>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</si>
  <si>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</si>
  <si>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</si>
  <si>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</si>
  <si>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</si>
  <si>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</si>
  <si>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</si>
  <si>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</si>
  <si>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</si>
  <si>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</si>
  <si>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</si>
  <si>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</si>
  <si>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</si>
  <si>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</si>
  <si>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</si>
  <si>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</si>
  <si>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</si>
  <si>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</si>
  <si>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</si>
  <si>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</si>
  <si>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</si>
  <si>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</si>
  <si>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</si>
  <si>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</si>
  <si>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</si>
  <si>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</si>
  <si>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</si>
  <si>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</si>
  <si>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</si>
  <si>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</si>
  <si>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</si>
  <si>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</si>
  <si>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</si>
  <si>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</si>
  <si>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</si>
  <si>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</si>
  <si>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</si>
  <si>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</si>
  <si>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</si>
  <si>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</si>
  <si>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</si>
  <si>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</si>
  <si>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</si>
  <si>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</si>
  <si>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</si>
  <si>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</si>
  <si>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</si>
  <si>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</si>
  <si>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</si>
  <si>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</si>
  <si>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</si>
  <si>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</si>
  <si>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</si>
  <si>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</si>
  <si>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</si>
  <si>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</si>
  <si>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</si>
  <si>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</si>
  <si>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</si>
  <si>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</si>
  <si>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</si>
  <si>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</si>
  <si>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</si>
  <si>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</si>
  <si>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</si>
  <si>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</si>
  <si>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</si>
  <si>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ODOGBOLU</t>
  </si>
  <si>
    <t>AKOKO NORTH EAST</t>
  </si>
  <si>
    <t>AKOKO NORTH WEST</t>
  </si>
  <si>
    <t>AKOKO SOUTH WEST</t>
  </si>
  <si>
    <t>AKURE NORTH</t>
  </si>
  <si>
    <t>AKURE SOUTH</t>
  </si>
  <si>
    <t>IDANRE</t>
  </si>
  <si>
    <t>IFEDORE</t>
  </si>
  <si>
    <t>ODIGBO</t>
  </si>
  <si>
    <t>ONDO EAST</t>
  </si>
  <si>
    <t>ONDO WEST</t>
  </si>
  <si>
    <t>OSE</t>
  </si>
  <si>
    <t>OWO</t>
  </si>
  <si>
    <t>ATAKUMOSA EAST</t>
  </si>
  <si>
    <t>ATAKUMOSA WEST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</si>
  <si>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</si>
  <si>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</si>
  <si>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</si>
  <si>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</si>
  <si>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</si>
  <si>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</si>
  <si>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</si>
  <si>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</si>
  <si>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</si>
  <si>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</si>
  <si>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</si>
  <si>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ILESHA WEST</t>
  </si>
  <si>
    <t>IREWOLE</t>
  </si>
  <si>
    <t>ISOKAN</t>
  </si>
  <si>
    <t>IWO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</si>
  <si>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</si>
  <si>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</si>
  <si>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</si>
  <si>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</si>
  <si>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</si>
  <si>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</si>
  <si>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</si>
  <si>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</si>
  <si>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</si>
  <si>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</si>
  <si>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</si>
  <si>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</si>
  <si>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</si>
  <si>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</si>
  <si>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</si>
  <si>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SAKI WEST</t>
  </si>
  <si>
    <t>IREPO</t>
  </si>
  <si>
    <t>ISEYIN</t>
  </si>
  <si>
    <t>ITESIWAJU</t>
  </si>
  <si>
    <t>IWAJOWA</t>
  </si>
  <si>
    <t>KAJOLA</t>
  </si>
  <si>
    <t>OGO-OLUWA</t>
  </si>
  <si>
    <t>OLUYOLE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</si>
  <si>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</si>
  <si>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</si>
  <si>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</si>
  <si>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</si>
  <si>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</si>
  <si>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</si>
  <si>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</si>
  <si>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</si>
  <si>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</si>
  <si>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</si>
  <si>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</si>
  <si>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</si>
  <si>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</si>
  <si>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</si>
  <si>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</si>
  <si>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</si>
  <si>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</si>
  <si>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</si>
  <si>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</si>
  <si>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</si>
  <si>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</si>
  <si>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</si>
  <si>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</si>
  <si>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</si>
  <si>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</si>
  <si>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</si>
  <si>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</si>
  <si>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</si>
  <si>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</si>
  <si>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</si>
  <si>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</si>
  <si>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</si>
  <si>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</si>
  <si>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</si>
  <si>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</si>
  <si>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</si>
  <si>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</si>
  <si>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</si>
  <si>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</si>
  <si>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</si>
  <si>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</si>
  <si>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</si>
  <si>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</si>
  <si>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</si>
  <si>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</si>
  <si>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</si>
  <si>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</si>
  <si>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</si>
  <si>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</si>
  <si>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</si>
  <si>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</si>
  <si>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</si>
  <si>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</si>
  <si>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</si>
  <si>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</si>
  <si>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</si>
  <si>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</si>
  <si>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</si>
  <si>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</si>
  <si>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</si>
  <si>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</si>
  <si>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</si>
  <si>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</si>
  <si>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</si>
  <si>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</si>
  <si>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</si>
  <si>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</si>
  <si>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</si>
  <si>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</si>
  <si>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</si>
  <si>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</si>
  <si>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</si>
  <si>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</si>
  <si>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</si>
  <si>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</si>
  <si>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</si>
  <si>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</si>
  <si>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</si>
  <si>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</si>
  <si>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</si>
  <si>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</si>
  <si>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</si>
  <si>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</si>
  <si>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</si>
  <si>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</si>
  <si>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</si>
  <si>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</si>
  <si>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</si>
  <si>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</si>
  <si>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</si>
  <si>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</si>
  <si>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</si>
  <si>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</si>
  <si>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</si>
  <si>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</si>
  <si>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</si>
  <si>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</si>
  <si>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</si>
  <si>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</si>
  <si>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</si>
  <si>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</si>
  <si>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</si>
  <si>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</si>
  <si>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</si>
  <si>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</si>
  <si>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</si>
  <si>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</si>
  <si>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</si>
  <si>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</si>
  <si>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</si>
  <si>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</si>
  <si>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</si>
  <si>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</si>
  <si>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</si>
  <si>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</si>
  <si>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</si>
  <si>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</si>
  <si>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</si>
  <si>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</si>
  <si>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</si>
  <si>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</si>
  <si>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</si>
  <si>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</si>
  <si>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</si>
  <si>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</si>
  <si>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</si>
  <si>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</si>
  <si>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</si>
  <si>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</si>
  <si>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</si>
  <si>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</si>
  <si>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</si>
  <si>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</si>
  <si>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</si>
  <si>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</si>
  <si>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</si>
  <si>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</si>
  <si>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</si>
  <si>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</si>
  <si>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</si>
  <si>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</si>
  <si>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</si>
  <si>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</si>
  <si>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</si>
  <si>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</si>
  <si>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</si>
  <si>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</si>
  <si>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</si>
  <si>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</si>
  <si>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</si>
  <si>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</si>
  <si>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</si>
  <si>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</si>
  <si>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</si>
  <si>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</si>
  <si>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</si>
  <si>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KATSINA TOTAL</t>
  </si>
  <si>
    <t>IBARAPA CENTRAL</t>
  </si>
  <si>
    <t>FIRS Refund</t>
  </si>
  <si>
    <t>North East Development Commission</t>
  </si>
  <si>
    <t>13% Derivation Refund to Oil Producing States</t>
  </si>
  <si>
    <t xml:space="preserve">AFIKPO SOUTH </t>
  </si>
  <si>
    <t>BILLIRI</t>
  </si>
  <si>
    <t>KAJURU</t>
  </si>
  <si>
    <t>NASARAWA EGGON</t>
  </si>
  <si>
    <t>IJEBU NORTH EAST</t>
  </si>
  <si>
    <t>ODEDAH</t>
  </si>
  <si>
    <t>OGUN WATERSIDE</t>
  </si>
  <si>
    <t>SHAGAMU</t>
  </si>
  <si>
    <t>AKOKO SOUTH EAST</t>
  </si>
  <si>
    <t>OKITIPUPA</t>
  </si>
  <si>
    <t>ILAJE</t>
  </si>
  <si>
    <t>ESE-EDO</t>
  </si>
  <si>
    <t>ILE-OLUJI-OKEIGBO</t>
  </si>
  <si>
    <t>IRELE</t>
  </si>
  <si>
    <t>AIYEDADE</t>
  </si>
  <si>
    <t>AIYEDIRE</t>
  </si>
  <si>
    <t>BOLUWADURO</t>
  </si>
  <si>
    <t>ILESHA EAST</t>
  </si>
  <si>
    <t>OBOKUN</t>
  </si>
  <si>
    <t>ODO-OTIN</t>
  </si>
  <si>
    <t>ATISBO</t>
  </si>
  <si>
    <t>IDO</t>
  </si>
  <si>
    <t>IFELOJU</t>
  </si>
  <si>
    <t>OLORUNSOGO</t>
  </si>
  <si>
    <t>LAGELU</t>
  </si>
  <si>
    <t>OGBOMOSHO NORTH</t>
  </si>
  <si>
    <t>OGBOMOSHO SOUTH</t>
  </si>
  <si>
    <t>ONA-ARA</t>
  </si>
  <si>
    <t>OYO EAST</t>
  </si>
  <si>
    <t>DANGE-SHUNI</t>
  </si>
  <si>
    <t>Office of the Accountant General of the Federation</t>
  </si>
  <si>
    <t>Statutory</t>
  </si>
  <si>
    <t>Total</t>
  </si>
  <si>
    <t>₦</t>
  </si>
  <si>
    <t xml:space="preserve"> Cost of Collections - FIRS</t>
  </si>
  <si>
    <t xml:space="preserve"> Cost of Collections - DPR</t>
  </si>
  <si>
    <t>FIRS Refund on Cost of Collection</t>
  </si>
  <si>
    <t>TOTAL</t>
  </si>
  <si>
    <t>Less Deduction</t>
  </si>
  <si>
    <r>
      <t xml:space="preserve">Source: </t>
    </r>
    <r>
      <rPr>
        <b/>
        <sz val="16"/>
        <rFont val="Times New Roman"/>
        <family val="1"/>
      </rPr>
      <t>Office of the Accountant-General of the Federation</t>
    </r>
  </si>
  <si>
    <r>
      <t xml:space="preserve">The above information is also available on the Federal Ministry of Finance website </t>
    </r>
    <r>
      <rPr>
        <b/>
        <u/>
        <sz val="16"/>
        <rFont val="Times New Roman"/>
        <family val="1"/>
      </rPr>
      <t>www.fmf.gov.ng</t>
    </r>
    <r>
      <rPr>
        <b/>
        <sz val="16"/>
        <rFont val="Times New Roman"/>
        <family val="1"/>
      </rPr>
      <t xml:space="preserve"> and Office of Accountant-General of the Federation website </t>
    </r>
    <r>
      <rPr>
        <b/>
        <u/>
        <sz val="16"/>
        <rFont val="Times New Roman"/>
        <family val="1"/>
      </rPr>
      <t>www.oagf.gov.ng</t>
    </r>
    <r>
      <rPr>
        <b/>
        <sz val="16"/>
        <rFont val="Times New Roman"/>
        <family val="1"/>
      </rPr>
      <t xml:space="preserve">.  In addition, you would find on these websites details of the Capital and Recurrent allocations to all arms of Government including Federal Ministries and Agencies.  The Budget Office website </t>
    </r>
    <r>
      <rPr>
        <b/>
        <u/>
        <sz val="16"/>
        <rFont val="Times New Roman"/>
        <family val="1"/>
      </rPr>
      <t>www.budgetoffice.gov.ng</t>
    </r>
    <r>
      <rPr>
        <b/>
        <sz val="16"/>
        <rFont val="Times New Roman"/>
        <family val="1"/>
      </rPr>
      <t xml:space="preserve"> also contains information about the Budget.</t>
    </r>
  </si>
  <si>
    <t xml:space="preserve">  Federation Account Department</t>
  </si>
  <si>
    <t>13% Refunds on Subsidy, Priority Projects and Police Trust Fund January 2022</t>
  </si>
  <si>
    <t xml:space="preserve">13% Refunds on Subsidy, Priority Projects </t>
  </si>
  <si>
    <t>Office  of the Accountant General of the Federation</t>
  </si>
  <si>
    <t>Federation Account Department</t>
  </si>
  <si>
    <t>Statutory Allocation</t>
  </si>
  <si>
    <t>TOTAL Share of Ecology</t>
  </si>
  <si>
    <t>Transfer of 50% Share of Ecology to NDDC/HYPPADEC</t>
  </si>
  <si>
    <t>Net Share of Ecology</t>
  </si>
  <si>
    <t>VAT Deduction</t>
  </si>
  <si>
    <t>Net VAT Allocation</t>
  </si>
  <si>
    <t xml:space="preserve">Other Deductions   </t>
  </si>
  <si>
    <t>Office of the Accountant-General of the Federation</t>
  </si>
  <si>
    <t>S/N</t>
  </si>
  <si>
    <t>States</t>
  </si>
  <si>
    <t>Deduction</t>
  </si>
  <si>
    <t>Total Ecology Fund</t>
  </si>
  <si>
    <t>STATE</t>
  </si>
  <si>
    <t>LOCAL GOVERNMENTS</t>
  </si>
  <si>
    <t>STATUTORY REVENUE</t>
  </si>
  <si>
    <t>Details of Distribution of Ecology Revenue Allocation to Individuals LGCS by Federation Account Allocation Committee for the month of  January, 2022 Shared in February , 2022</t>
  </si>
  <si>
    <t>Total Ecological Funds</t>
  </si>
  <si>
    <t>Adamawa</t>
  </si>
  <si>
    <t xml:space="preserve">AkWA IBOM </t>
  </si>
  <si>
    <t xml:space="preserve">ANAMBRA </t>
  </si>
  <si>
    <t xml:space="preserve">BAUCHI </t>
  </si>
  <si>
    <t xml:space="preserve">BAYELSA </t>
  </si>
  <si>
    <t xml:space="preserve">BENUE </t>
  </si>
  <si>
    <t xml:space="preserve">BORNO </t>
  </si>
  <si>
    <t xml:space="preserve">CROSS RIVER </t>
  </si>
  <si>
    <t xml:space="preserve">DELTA </t>
  </si>
  <si>
    <t xml:space="preserve">EBONYI </t>
  </si>
  <si>
    <t xml:space="preserve">EKITI </t>
  </si>
  <si>
    <t xml:space="preserve">GOMBE </t>
  </si>
  <si>
    <t xml:space="preserve">IMO </t>
  </si>
  <si>
    <t xml:space="preserve">JIGAWA </t>
  </si>
  <si>
    <t xml:space="preserve">kADUNA </t>
  </si>
  <si>
    <t>Grand Total</t>
  </si>
  <si>
    <t>Dr. (Mrs) Zainab S. Ahmed</t>
  </si>
  <si>
    <t>Distribution of ₦100 Billion from Non-Oil Excess Account</t>
  </si>
  <si>
    <t>Hon. Minister of  Finance, Budget and National Planning</t>
  </si>
  <si>
    <t>Transfer of 50% to NDDC/HYPPADEC</t>
  </si>
  <si>
    <t>Net Total Ecology Fund</t>
  </si>
  <si>
    <t>Total Net Allocation</t>
  </si>
  <si>
    <t>FCT ABUJA TOTAL</t>
  </si>
  <si>
    <t>GRAND TOTAL</t>
  </si>
  <si>
    <t>Refund of WHT and Stamp Duty ifo States 1 of 2 instalments</t>
  </si>
  <si>
    <t>Tax Credit</t>
  </si>
  <si>
    <t>Distribution of ₦15 Billion from Non-Oil Excess Account</t>
  </si>
  <si>
    <t>Electronic Money Transfer Levy (EMTL)</t>
  </si>
  <si>
    <t>Electronic money Transfer Levy</t>
  </si>
  <si>
    <t>20=6+11+12+13+14</t>
  </si>
  <si>
    <t>21=10+11+12+13+18+19</t>
  </si>
  <si>
    <t>Distribution of Revenue Allocation to FGN by Federation Account Allocation Committee for the Month of January, 2023 Shared in February, 2023</t>
  </si>
  <si>
    <t xml:space="preserve"> Distribution  of Revenue Allocation to Local Government Councils by Federation Account Allocation Committee for the Month of January,  2023 shared in February, 2023</t>
  </si>
  <si>
    <t>Electronic money Transfer Levy (EMTL)</t>
  </si>
  <si>
    <t>9=(4+5+6+7+8)</t>
  </si>
  <si>
    <t>Summary of Distribution of Revenue Allocation to Local Government Councils by Federation Account Allocation Committee for the month of January, 2023 Shared in February, 2023</t>
  </si>
  <si>
    <t>Transfer to Non-Oil Excess Revenue Account</t>
  </si>
  <si>
    <t xml:space="preserve">                                   Summary of Gross Revenue Allocation by Federation Account Allocation Committee for the Month of January, 2023 Shared in February, 2023</t>
  </si>
  <si>
    <t>Transfer to NMDPRA</t>
  </si>
  <si>
    <t>Distribution of Revenue Allocation to State Governments by Federation Account Allocation Committee for the month of January, 2023 shared in February, 2023</t>
  </si>
  <si>
    <r>
      <t xml:space="preserve">Details of Distribution of Ecology Revenue Allocation to States by Federation Account Allocation Committee for the month of </t>
    </r>
    <r>
      <rPr>
        <sz val="14"/>
        <rFont val="Times New Roman"/>
        <family val="1"/>
      </rPr>
      <t xml:space="preserve"> </t>
    </r>
    <r>
      <rPr>
        <b/>
        <sz val="14"/>
        <rFont val="Times New Roman"/>
        <family val="1"/>
      </rPr>
      <t>February, 2023 Shared in March, 2023</t>
    </r>
  </si>
  <si>
    <t>Distribution of Ecology to Local Government Councils by Federation Account Allocation Committee for the month of January, 2023 Shared in February, 2023</t>
  </si>
  <si>
    <t>Distribution of ₦100 Billion from Non-Oil Excess Account (Ecology)</t>
  </si>
  <si>
    <t>Distribution of ₦15 Billion from Non-Oil Excess Account (Ecology)</t>
  </si>
  <si>
    <t>Distribution SRA Account (Ecology)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</si>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</sst>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&quot; &quot;#,##0.00;\-&quot; &quot;#,##0.00"/>
    <numFmt numFmtId="165" formatCode="_-* #,##0.00_-;\-* #,##0.00_-;_-* &quot;-&quot;??_-;_-@_-"/>
    <numFmt numFmtId="166" formatCode="#,##0.00_ ;\-#,##0.00\ "/>
  </numFmts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8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b/>
      <sz val="22"/>
      <name val="Times New Roman"/>
      <family val="1"/>
    </font>
    <font>
      <b/>
      <u/>
      <sz val="16"/>
      <name val="Times New Roman"/>
      <family val="1"/>
    </font>
    <font>
      <sz val="18"/>
      <name val="Times New Roman"/>
      <family val="1"/>
    </font>
    <font>
      <sz val="10"/>
      <name val="Times New Roman"/>
      <family val="1"/>
    </font>
    <font>
      <b/>
      <sz val="20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167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3" fontId="2" fillId="0" borderId="1" xfId="0" applyNumberFormat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43" fontId="2" fillId="0" borderId="3" xfId="1" applyFont="1" applyBorder="1"/>
    <xf numFmtId="43" fontId="0" fillId="0" borderId="0" xfId="0" applyNumberFormat="1"/>
    <xf numFmtId="165" fontId="0" fillId="0" borderId="0" xfId="0" applyNumberFormat="1"/>
    <xf numFmtId="0" fontId="2" fillId="2" borderId="0" xfId="0" applyFont="1" applyFill="1"/>
    <xf numFmtId="0" fontId="0" fillId="3" borderId="0" xfId="0" applyFill="1" applyProtection="1">
      <protection locked="0"/>
    </xf>
    <xf numFmtId="17" fontId="0" fillId="0" borderId="0" xfId="0" applyNumberFormat="1"/>
    <xf numFmtId="17" fontId="5" fillId="3" borderId="0" xfId="0" applyNumberFormat="1" applyFont="1" applyFill="1"/>
    <xf numFmtId="2" fontId="0" fillId="0" borderId="0" xfId="0" applyNumberFormat="1"/>
    <xf numFmtId="0" fontId="9" fillId="0" borderId="0" xfId="0" applyFont="1"/>
    <xf numFmtId="0" fontId="8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43" fontId="8" fillId="0" borderId="0" xfId="1" quotePrefix="1" applyFont="1" applyBorder="1" applyAlignment="1">
      <alignment horizontal="center"/>
    </xf>
    <xf numFmtId="0" fontId="9" fillId="0" borderId="1" xfId="0" applyFont="1" applyBorder="1"/>
    <xf numFmtId="43" fontId="10" fillId="0" borderId="1" xfId="1" applyFont="1" applyBorder="1" applyAlignment="1"/>
    <xf numFmtId="43" fontId="10" fillId="0" borderId="5" xfId="1" applyFont="1" applyBorder="1" applyAlignment="1"/>
    <xf numFmtId="43" fontId="10" fillId="0" borderId="0" xfId="1" applyFont="1" applyBorder="1" applyAlignment="1"/>
    <xf numFmtId="0" fontId="9" fillId="0" borderId="1" xfId="0" applyFont="1" applyBorder="1" applyAlignment="1">
      <alignment wrapText="1"/>
    </xf>
    <xf numFmtId="43" fontId="10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3" fontId="10" fillId="0" borderId="0" xfId="1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43" fontId="9" fillId="0" borderId="6" xfId="1" applyFont="1" applyBorder="1"/>
    <xf numFmtId="43" fontId="9" fillId="0" borderId="0" xfId="1" applyFont="1"/>
    <xf numFmtId="43" fontId="9" fillId="0" borderId="1" xfId="1" applyFont="1" applyBorder="1"/>
    <xf numFmtId="0" fontId="10" fillId="0" borderId="5" xfId="0" applyFont="1" applyBorder="1" applyAlignment="1">
      <alignment horizontal="center"/>
    </xf>
    <xf numFmtId="43" fontId="10" fillId="0" borderId="7" xfId="1" applyFont="1" applyBorder="1"/>
    <xf numFmtId="43" fontId="9" fillId="0" borderId="0" xfId="0" applyNumberFormat="1" applyFont="1"/>
    <xf numFmtId="0" fontId="9" fillId="4" borderId="0" xfId="0" applyFont="1" applyFill="1"/>
    <xf numFmtId="0" fontId="10" fillId="0" borderId="0" xfId="0" applyFont="1"/>
    <xf numFmtId="43" fontId="10" fillId="0" borderId="0" xfId="1" applyFont="1"/>
    <xf numFmtId="0" fontId="8" fillId="0" borderId="3" xfId="0" applyFont="1" applyBorder="1" applyAlignment="1">
      <alignment wrapText="1"/>
    </xf>
    <xf numFmtId="0" fontId="14" fillId="0" borderId="0" xfId="0" applyFont="1"/>
    <xf numFmtId="0" fontId="16" fillId="0" borderId="0" xfId="0" applyFont="1"/>
    <xf numFmtId="0" fontId="18" fillId="0" borderId="1" xfId="0" applyFont="1" applyBorder="1" applyAlignment="1">
      <alignment horizontal="center"/>
    </xf>
    <xf numFmtId="0" fontId="19" fillId="0" borderId="1" xfId="0" applyFont="1" applyBorder="1"/>
    <xf numFmtId="0" fontId="18" fillId="0" borderId="1" xfId="0" applyFont="1" applyBorder="1" applyAlignment="1">
      <alignment horizontal="center" wrapText="1"/>
    </xf>
    <xf numFmtId="0" fontId="18" fillId="0" borderId="1" xfId="0" quotePrefix="1" applyFont="1" applyBorder="1" applyAlignment="1">
      <alignment horizontal="center"/>
    </xf>
    <xf numFmtId="39" fontId="19" fillId="0" borderId="1" xfId="0" applyNumberFormat="1" applyFont="1" applyBorder="1"/>
    <xf numFmtId="37" fontId="19" fillId="0" borderId="1" xfId="0" applyNumberFormat="1" applyFont="1" applyBorder="1" applyAlignment="1">
      <alignment horizontal="center"/>
    </xf>
    <xf numFmtId="43" fontId="19" fillId="0" borderId="1" xfId="1" applyFont="1" applyBorder="1"/>
    <xf numFmtId="43" fontId="19" fillId="0" borderId="1" xfId="0" applyNumberFormat="1" applyFont="1" applyBorder="1"/>
    <xf numFmtId="43" fontId="18" fillId="0" borderId="2" xfId="0" applyNumberFormat="1" applyFont="1" applyBorder="1"/>
    <xf numFmtId="43" fontId="19" fillId="0" borderId="2" xfId="1" applyFont="1" applyBorder="1"/>
    <xf numFmtId="165" fontId="14" fillId="0" borderId="0" xfId="0" applyNumberFormat="1" applyFont="1"/>
    <xf numFmtId="0" fontId="19" fillId="0" borderId="1" xfId="0" applyFont="1" applyBorder="1" applyAlignment="1">
      <alignment horizontal="center"/>
    </xf>
    <xf numFmtId="43" fontId="18" fillId="0" borderId="4" xfId="1" applyFont="1" applyBorder="1"/>
    <xf numFmtId="0" fontId="14" fillId="4" borderId="0" xfId="0" applyFont="1" applyFill="1" applyAlignment="1">
      <alignment horizontal="right"/>
    </xf>
    <xf numFmtId="0" fontId="14" fillId="4" borderId="0" xfId="0" applyFont="1" applyFill="1"/>
    <xf numFmtId="43" fontId="14" fillId="4" borderId="0" xfId="0" applyNumberFormat="1" applyFont="1" applyFill="1"/>
    <xf numFmtId="165" fontId="14" fillId="4" borderId="0" xfId="0" applyNumberFormat="1" applyFont="1" applyFill="1"/>
    <xf numFmtId="43" fontId="20" fillId="4" borderId="8" xfId="1" applyFont="1" applyFill="1" applyBorder="1"/>
    <xf numFmtId="43" fontId="20" fillId="4" borderId="0" xfId="1" applyFont="1" applyFill="1" applyBorder="1"/>
    <xf numFmtId="43" fontId="14" fillId="0" borderId="0" xfId="0" applyNumberFormat="1" applyFont="1"/>
    <xf numFmtId="0" fontId="20" fillId="0" borderId="0" xfId="0" applyFont="1"/>
    <xf numFmtId="43" fontId="14" fillId="0" borderId="0" xfId="1" applyFont="1"/>
    <xf numFmtId="0" fontId="2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43" fontId="21" fillId="0" borderId="1" xfId="1" applyFont="1" applyBorder="1" applyAlignment="1">
      <alignment horizontal="center" wrapText="1"/>
    </xf>
    <xf numFmtId="0" fontId="23" fillId="5" borderId="1" xfId="2" applyFont="1" applyFill="1" applyBorder="1" applyAlignment="1">
      <alignment horizontal="center" wrapText="1"/>
    </xf>
    <xf numFmtId="0" fontId="24" fillId="5" borderId="1" xfId="3" applyFont="1" applyFill="1" applyBorder="1" applyAlignment="1">
      <alignment horizontal="center"/>
    </xf>
    <xf numFmtId="0" fontId="24" fillId="0" borderId="1" xfId="3" applyFont="1" applyBorder="1" applyAlignment="1">
      <alignment horizontal="right" wrapText="1"/>
    </xf>
    <xf numFmtId="0" fontId="24" fillId="0" borderId="1" xfId="3" applyFont="1" applyBorder="1" applyAlignment="1">
      <alignment wrapText="1"/>
    </xf>
    <xf numFmtId="164" fontId="24" fillId="0" borderId="1" xfId="3" applyNumberFormat="1" applyFont="1" applyBorder="1" applyAlignment="1">
      <alignment horizontal="right" wrapText="1"/>
    </xf>
    <xf numFmtId="164" fontId="16" fillId="0" borderId="1" xfId="0" applyNumberFormat="1" applyFont="1" applyBorder="1"/>
    <xf numFmtId="164" fontId="21" fillId="0" borderId="1" xfId="0" applyNumberFormat="1" applyFont="1" applyBorder="1"/>
    <xf numFmtId="0" fontId="18" fillId="0" borderId="3" xfId="0" applyFont="1" applyBorder="1" applyAlignment="1">
      <alignment wrapText="1"/>
    </xf>
    <xf numFmtId="0" fontId="21" fillId="5" borderId="1" xfId="4" applyFont="1" applyFill="1" applyBorder="1" applyAlignment="1">
      <alignment horizontal="center"/>
    </xf>
    <xf numFmtId="43" fontId="18" fillId="0" borderId="1" xfId="1" applyFont="1" applyBorder="1" applyAlignment="1">
      <alignment horizontal="center" wrapText="1"/>
    </xf>
    <xf numFmtId="43" fontId="18" fillId="0" borderId="1" xfId="1" applyFont="1" applyBorder="1" applyAlignment="1">
      <alignment horizontal="center"/>
    </xf>
    <xf numFmtId="0" fontId="25" fillId="5" borderId="1" xfId="2" applyFont="1" applyFill="1" applyBorder="1" applyAlignment="1">
      <alignment horizontal="center" wrapText="1"/>
    </xf>
    <xf numFmtId="0" fontId="25" fillId="5" borderId="5" xfId="2" applyFont="1" applyFill="1" applyBorder="1" applyAlignment="1">
      <alignment horizontal="center" wrapText="1"/>
    </xf>
    <xf numFmtId="0" fontId="24" fillId="0" borderId="1" xfId="4" applyFont="1" applyBorder="1" applyAlignment="1">
      <alignment horizontal="right" wrapText="1"/>
    </xf>
    <xf numFmtId="0" fontId="24" fillId="0" borderId="1" xfId="4" applyFont="1" applyBorder="1" applyAlignment="1">
      <alignment wrapText="1"/>
    </xf>
    <xf numFmtId="43" fontId="24" fillId="0" borderId="1" xfId="1" applyFont="1" applyBorder="1" applyAlignment="1">
      <alignment wrapText="1"/>
    </xf>
    <xf numFmtId="164" fontId="24" fillId="0" borderId="1" xfId="4" applyNumberFormat="1" applyFont="1" applyBorder="1" applyAlignment="1">
      <alignment horizontal="right" wrapText="1"/>
    </xf>
    <xf numFmtId="0" fontId="16" fillId="0" borderId="1" xfId="0" applyFont="1" applyBorder="1"/>
    <xf numFmtId="43" fontId="21" fillId="0" borderId="1" xfId="0" applyNumberFormat="1" applyFont="1" applyBorder="1"/>
    <xf numFmtId="0" fontId="24" fillId="0" borderId="1" xfId="5" applyFont="1" applyBorder="1" applyAlignment="1">
      <alignment horizontal="right" wrapText="1"/>
    </xf>
    <xf numFmtId="0" fontId="24" fillId="0" borderId="1" xfId="5" applyFont="1" applyBorder="1" applyAlignment="1">
      <alignment wrapText="1"/>
    </xf>
    <xf numFmtId="164" fontId="24" fillId="0" borderId="1" xfId="5" applyNumberFormat="1" applyFont="1" applyBorder="1" applyAlignment="1">
      <alignment horizontal="right" wrapText="1"/>
    </xf>
    <xf numFmtId="0" fontId="24" fillId="5" borderId="1" xfId="5" applyFont="1" applyFill="1" applyBorder="1" applyAlignment="1">
      <alignment horizontal="center"/>
    </xf>
    <xf numFmtId="0" fontId="16" fillId="4" borderId="1" xfId="0" applyFont="1" applyFill="1" applyBorder="1"/>
    <xf numFmtId="0" fontId="23" fillId="5" borderId="1" xfId="5" applyFont="1" applyFill="1" applyBorder="1" applyAlignment="1">
      <alignment horizontal="center"/>
    </xf>
    <xf numFmtId="0" fontId="23" fillId="5" borderId="1" xfId="5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43" fontId="0" fillId="0" borderId="1" xfId="1" applyFont="1" applyBorder="1" applyAlignment="1">
      <alignment wrapText="1"/>
    </xf>
    <xf numFmtId="43" fontId="1" fillId="0" borderId="1" xfId="1" applyFont="1" applyBorder="1"/>
    <xf numFmtId="0" fontId="0" fillId="4" borderId="1" xfId="0" applyFill="1" applyBorder="1"/>
    <xf numFmtId="43" fontId="0" fillId="4" borderId="1" xfId="0" applyNumberFormat="1" applyFill="1" applyBorder="1"/>
    <xf numFmtId="43" fontId="0" fillId="4" borderId="0" xfId="0" applyNumberFormat="1" applyFill="1"/>
    <xf numFmtId="165" fontId="16" fillId="0" borderId="0" xfId="0" applyNumberFormat="1" applyFont="1"/>
    <xf numFmtId="166" fontId="16" fillId="0" borderId="1" xfId="0" applyNumberFormat="1" applyFont="1" applyBorder="1"/>
    <xf numFmtId="0" fontId="8" fillId="0" borderId="1" xfId="0" applyFont="1" applyBorder="1" applyAlignment="1">
      <alignment horizontal="center"/>
    </xf>
    <xf numFmtId="165" fontId="10" fillId="0" borderId="0" xfId="0" applyNumberFormat="1" applyFont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165" fontId="8" fillId="0" borderId="0" xfId="0" quotePrefix="1" applyNumberFormat="1" applyFont="1" applyAlignment="1">
      <alignment horizontal="center"/>
    </xf>
    <xf numFmtId="43" fontId="19" fillId="0" borderId="2" xfId="0" applyNumberFormat="1" applyFont="1" applyBorder="1"/>
    <xf numFmtId="0" fontId="8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8" fillId="0" borderId="5" xfId="0" applyFont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3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9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</cellXfs>
  <cellStyles count="6">
    <cellStyle name="Comma" xfId="1" builtinId="3"/>
    <cellStyle name="Normal" xfId="0" builtinId="0"/>
    <cellStyle name="Normal_lgc eco dec 21" xfId="4" xr:uid="{00000000-0005-0000-0000-000002000000}"/>
    <cellStyle name="Normal_Sheet12" xfId="5" xr:uid="{00000000-0005-0000-0000-000003000000}"/>
    <cellStyle name="Normal_states eco dec 21" xfId="3" xr:uid="{00000000-0005-0000-0000-000004000000}"/>
    <cellStyle name="Normal_TOTALDATA_1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3.2" x14ac:dyDescent="0.25"/>
  <cols>
    <col min="2" max="2" width="23" bestFit="1" customWidth="1"/>
    <col min="6" max="6" width="24.5546875" customWidth="1"/>
  </cols>
  <sheetData>
    <row r="1" spans="1:8" ht="23.1" customHeight="1" x14ac:dyDescent="0.25">
      <c r="B1">
        <f ca="1">MONTH(NOW())</f>
        <v>7</v>
      </c>
      <c r="C1">
        <f ca="1">YEAR(NOW())</f>
        <v>2023</v>
      </c>
    </row>
    <row r="2" spans="1:8" ht="23.1" customHeight="1" x14ac:dyDescent="0.25"/>
    <row r="3" spans="1:8" ht="23.1" customHeight="1" x14ac:dyDescent="0.25">
      <c r="B3" t="s">
        <v>806</v>
      </c>
      <c r="F3" t="s">
        <v>807</v>
      </c>
    </row>
    <row r="4" spans="1:8" ht="23.1" customHeight="1" x14ac:dyDescent="0.25">
      <c r="B4" t="s">
        <v>803</v>
      </c>
      <c r="C4" t="s">
        <v>804</v>
      </c>
      <c r="D4" t="s">
        <v>805</v>
      </c>
      <c r="F4" t="s">
        <v>803</v>
      </c>
      <c r="G4" t="s">
        <v>804</v>
      </c>
      <c r="H4" t="s">
        <v>805</v>
      </c>
    </row>
    <row r="5" spans="1:8" ht="23.1" customHeight="1" x14ac:dyDescent="0.25">
      <c r="B5" s="18" t="e">
        <f>IF(G5=1,F5-1,F5)</f>
        <v>#REF!</v>
      </c>
      <c r="C5" s="18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4">
      <c r="B6" s="20" t="e">
        <f>LOOKUP(C5,A8:B19)</f>
        <v>#REF!</v>
      </c>
      <c r="F6" s="20" t="e">
        <f>IF(G5=1,LOOKUP(G5,E8:F19),LOOKUP(G5,A8:B19))</f>
        <v>#REF!</v>
      </c>
    </row>
    <row r="8" spans="1:8" x14ac:dyDescent="0.25">
      <c r="A8">
        <v>1</v>
      </c>
      <c r="B8" s="21" t="e">
        <f>D8&amp;"-"&amp;RIGHT(B$5,2)</f>
        <v>#REF!</v>
      </c>
      <c r="D8" s="19" t="s">
        <v>816</v>
      </c>
      <c r="E8">
        <v>1</v>
      </c>
      <c r="F8" s="21" t="e">
        <f>D8&amp;"-"&amp;RIGHT(F$5,2)</f>
        <v>#REF!</v>
      </c>
    </row>
    <row r="9" spans="1:8" x14ac:dyDescent="0.25">
      <c r="A9">
        <v>2</v>
      </c>
      <c r="B9" s="21" t="e">
        <f t="shared" ref="B9:B19" si="0">D9&amp;"-"&amp;RIGHT(B$5,2)</f>
        <v>#REF!</v>
      </c>
      <c r="D9" s="19" t="s">
        <v>817</v>
      </c>
      <c r="E9">
        <v>2</v>
      </c>
      <c r="F9" s="21" t="e">
        <f t="shared" ref="F9:F19" si="1">D9&amp;"-"&amp;RIGHT(F$5,2)</f>
        <v>#REF!</v>
      </c>
    </row>
    <row r="10" spans="1:8" x14ac:dyDescent="0.25">
      <c r="A10">
        <v>3</v>
      </c>
      <c r="B10" s="21" t="e">
        <f t="shared" si="0"/>
        <v>#REF!</v>
      </c>
      <c r="D10" s="19" t="s">
        <v>818</v>
      </c>
      <c r="E10">
        <v>3</v>
      </c>
      <c r="F10" s="21" t="e">
        <f t="shared" si="1"/>
        <v>#REF!</v>
      </c>
    </row>
    <row r="11" spans="1:8" x14ac:dyDescent="0.25">
      <c r="A11">
        <v>4</v>
      </c>
      <c r="B11" s="21" t="e">
        <f t="shared" si="0"/>
        <v>#REF!</v>
      </c>
      <c r="D11" s="19" t="s">
        <v>819</v>
      </c>
      <c r="E11">
        <v>4</v>
      </c>
      <c r="F11" s="21" t="e">
        <f t="shared" si="1"/>
        <v>#REF!</v>
      </c>
    </row>
    <row r="12" spans="1:8" x14ac:dyDescent="0.25">
      <c r="A12">
        <v>5</v>
      </c>
      <c r="B12" s="21" t="e">
        <f t="shared" si="0"/>
        <v>#REF!</v>
      </c>
      <c r="D12" s="19" t="s">
        <v>808</v>
      </c>
      <c r="E12">
        <v>5</v>
      </c>
      <c r="F12" s="21" t="e">
        <f t="shared" si="1"/>
        <v>#REF!</v>
      </c>
    </row>
    <row r="13" spans="1:8" x14ac:dyDescent="0.25">
      <c r="A13">
        <v>6</v>
      </c>
      <c r="B13" s="21" t="e">
        <f t="shared" si="0"/>
        <v>#REF!</v>
      </c>
      <c r="D13" s="19" t="s">
        <v>809</v>
      </c>
      <c r="E13">
        <v>6</v>
      </c>
      <c r="F13" s="21" t="e">
        <f t="shared" si="1"/>
        <v>#REF!</v>
      </c>
    </row>
    <row r="14" spans="1:8" x14ac:dyDescent="0.25">
      <c r="A14">
        <v>7</v>
      </c>
      <c r="B14" s="21" t="e">
        <f t="shared" si="0"/>
        <v>#REF!</v>
      </c>
      <c r="D14" s="19" t="s">
        <v>810</v>
      </c>
      <c r="E14">
        <v>7</v>
      </c>
      <c r="F14" s="21" t="e">
        <f t="shared" si="1"/>
        <v>#REF!</v>
      </c>
    </row>
    <row r="15" spans="1:8" x14ac:dyDescent="0.25">
      <c r="A15">
        <v>8</v>
      </c>
      <c r="B15" s="21" t="e">
        <f t="shared" si="0"/>
        <v>#REF!</v>
      </c>
      <c r="D15" s="19" t="s">
        <v>811</v>
      </c>
      <c r="E15">
        <v>8</v>
      </c>
      <c r="F15" s="21" t="e">
        <f t="shared" si="1"/>
        <v>#REF!</v>
      </c>
    </row>
    <row r="16" spans="1:8" x14ac:dyDescent="0.25">
      <c r="A16">
        <v>9</v>
      </c>
      <c r="B16" s="21" t="e">
        <f t="shared" si="0"/>
        <v>#REF!</v>
      </c>
      <c r="D16" s="19" t="s">
        <v>812</v>
      </c>
      <c r="E16">
        <v>9</v>
      </c>
      <c r="F16" s="21" t="e">
        <f t="shared" si="1"/>
        <v>#REF!</v>
      </c>
    </row>
    <row r="17" spans="1:6" x14ac:dyDescent="0.25">
      <c r="A17">
        <v>10</v>
      </c>
      <c r="B17" s="21" t="e">
        <f t="shared" si="0"/>
        <v>#REF!</v>
      </c>
      <c r="D17" s="19" t="s">
        <v>813</v>
      </c>
      <c r="E17">
        <v>10</v>
      </c>
      <c r="F17" s="21" t="e">
        <f t="shared" si="1"/>
        <v>#REF!</v>
      </c>
    </row>
    <row r="18" spans="1:6" x14ac:dyDescent="0.25">
      <c r="A18">
        <v>11</v>
      </c>
      <c r="B18" s="21" t="e">
        <f t="shared" si="0"/>
        <v>#REF!</v>
      </c>
      <c r="D18" s="19" t="s">
        <v>814</v>
      </c>
      <c r="E18">
        <v>11</v>
      </c>
      <c r="F18" s="21" t="e">
        <f t="shared" si="1"/>
        <v>#REF!</v>
      </c>
    </row>
    <row r="19" spans="1:6" x14ac:dyDescent="0.25">
      <c r="A19">
        <v>12</v>
      </c>
      <c r="B19" s="21" t="e">
        <f t="shared" si="0"/>
        <v>#REF!</v>
      </c>
      <c r="D19" s="19" t="s">
        <v>815</v>
      </c>
      <c r="E19">
        <v>12</v>
      </c>
      <c r="F19" s="21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K44"/>
  <sheetViews>
    <sheetView tabSelected="1" zoomScale="70" workbookViewId="0">
      <pane xSplit="2" topLeftCell="C1" activePane="topRight" state="frozen"/>
      <selection activeCell="A8" sqref="A8"/>
      <selection pane="topRight" activeCell="E6" sqref="E6"/>
    </sheetView>
  </sheetViews>
  <sheetFormatPr defaultColWidth="9.109375" defaultRowHeight="21" x14ac:dyDescent="0.4"/>
  <cols>
    <col min="1" max="1" width="6.33203125" style="22" customWidth="1"/>
    <col min="2" max="2" width="40.88671875" style="22" customWidth="1"/>
    <col min="3" max="3" width="35.109375" style="22" customWidth="1"/>
    <col min="4" max="6" width="33.44140625" style="22" customWidth="1"/>
    <col min="7" max="7" width="39" style="22" customWidth="1"/>
    <col min="8" max="8" width="38.44140625" style="22" customWidth="1"/>
    <col min="9" max="9" width="36" style="22" customWidth="1"/>
    <col min="10" max="10" width="34.109375" style="22" customWidth="1"/>
    <col min="11" max="11" width="27.6640625" style="22" customWidth="1"/>
    <col min="12" max="16384" width="9.109375" style="22"/>
  </cols>
  <sheetData>
    <row r="1" spans="1:10" ht="30" customHeight="1" x14ac:dyDescent="0.4">
      <c r="A1" s="123" t="s">
        <v>873</v>
      </c>
      <c r="B1" s="124"/>
      <c r="C1" s="124"/>
      <c r="D1" s="124"/>
      <c r="E1" s="124"/>
      <c r="F1" s="124"/>
      <c r="G1" s="124"/>
      <c r="H1" s="124"/>
      <c r="I1" s="124"/>
      <c r="J1" s="125"/>
    </row>
    <row r="2" spans="1:10" ht="30" customHeight="1" x14ac:dyDescent="0.4">
      <c r="A2" s="123" t="s">
        <v>884</v>
      </c>
      <c r="B2" s="124"/>
      <c r="C2" s="124"/>
      <c r="D2" s="124"/>
      <c r="E2" s="124"/>
      <c r="F2" s="124"/>
      <c r="G2" s="124"/>
      <c r="H2" s="124"/>
      <c r="I2" s="124"/>
      <c r="J2" s="125"/>
    </row>
    <row r="3" spans="1:10" ht="40.5" customHeight="1" x14ac:dyDescent="0.4">
      <c r="A3" s="126" t="s">
        <v>943</v>
      </c>
      <c r="B3" s="127"/>
      <c r="C3" s="127"/>
      <c r="D3" s="127"/>
      <c r="E3" s="127"/>
      <c r="F3" s="127"/>
      <c r="G3" s="127"/>
      <c r="H3" s="127"/>
      <c r="I3" s="127"/>
      <c r="J3" s="128"/>
    </row>
    <row r="4" spans="1:10" ht="83.25" customHeight="1" x14ac:dyDescent="0.4">
      <c r="A4" s="23" t="s">
        <v>0</v>
      </c>
      <c r="B4" s="24" t="s">
        <v>20</v>
      </c>
      <c r="C4" s="24" t="s">
        <v>874</v>
      </c>
      <c r="D4" s="48" t="s">
        <v>923</v>
      </c>
      <c r="E4" s="48" t="s">
        <v>932</v>
      </c>
      <c r="F4" s="117" t="s">
        <v>933</v>
      </c>
      <c r="G4" s="115" t="s">
        <v>25</v>
      </c>
      <c r="H4" s="115" t="s">
        <v>875</v>
      </c>
      <c r="I4" s="26"/>
      <c r="J4" s="26"/>
    </row>
    <row r="5" spans="1:10" ht="30" customHeight="1" x14ac:dyDescent="0.4">
      <c r="A5" s="27"/>
      <c r="B5" s="27"/>
      <c r="C5" s="28" t="s">
        <v>876</v>
      </c>
      <c r="D5" s="28" t="s">
        <v>876</v>
      </c>
      <c r="E5" s="28"/>
      <c r="F5" s="28" t="s">
        <v>876</v>
      </c>
      <c r="G5" s="28" t="s">
        <v>876</v>
      </c>
      <c r="H5" s="28" t="s">
        <v>876</v>
      </c>
      <c r="I5" s="118"/>
      <c r="J5" s="29"/>
    </row>
    <row r="6" spans="1:10" ht="30" customHeight="1" x14ac:dyDescent="0.4">
      <c r="A6" s="30">
        <v>1</v>
      </c>
      <c r="B6" s="30" t="s">
        <v>22</v>
      </c>
      <c r="C6" s="31">
        <v>187744769803.64029</v>
      </c>
      <c r="D6" s="31">
        <v>52680000000</v>
      </c>
      <c r="E6" s="31">
        <v>7902000000</v>
      </c>
      <c r="F6" s="31">
        <v>1987043211.756</v>
      </c>
      <c r="G6" s="32">
        <v>34921340918.583</v>
      </c>
      <c r="H6" s="31">
        <f>SUM(C6:G6)</f>
        <v>285235153933.97931</v>
      </c>
      <c r="I6" s="33"/>
      <c r="J6" s="33"/>
    </row>
    <row r="7" spans="1:10" ht="30" customHeight="1" x14ac:dyDescent="0.4">
      <c r="A7" s="30">
        <v>2</v>
      </c>
      <c r="B7" s="30" t="s">
        <v>27</v>
      </c>
      <c r="C7" s="31">
        <v>95226656210.1987</v>
      </c>
      <c r="D7" s="31">
        <v>26720000000</v>
      </c>
      <c r="E7" s="31">
        <v>4008000000</v>
      </c>
      <c r="F7" s="31">
        <v>6623477372.5200005</v>
      </c>
      <c r="G7" s="31">
        <v>116404469728.61</v>
      </c>
      <c r="H7" s="31">
        <f t="shared" ref="H7:H22" si="0">SUM(C7:G7)</f>
        <v>248982603311.3287</v>
      </c>
      <c r="I7" s="33"/>
      <c r="J7" s="33"/>
    </row>
    <row r="8" spans="1:10" ht="30" customHeight="1" x14ac:dyDescent="0.4">
      <c r="A8" s="30">
        <v>3</v>
      </c>
      <c r="B8" s="30" t="s">
        <v>28</v>
      </c>
      <c r="C8" s="31">
        <v>73415760401.575394</v>
      </c>
      <c r="D8" s="31">
        <v>20600000000</v>
      </c>
      <c r="E8" s="31">
        <v>3090000000</v>
      </c>
      <c r="F8" s="31">
        <v>4636434160.7639999</v>
      </c>
      <c r="G8" s="31">
        <v>81483128810.026993</v>
      </c>
      <c r="H8" s="31">
        <f t="shared" si="0"/>
        <v>183225323372.36639</v>
      </c>
      <c r="I8" s="33"/>
      <c r="J8" s="33"/>
    </row>
    <row r="9" spans="1:10" ht="30" customHeight="1" x14ac:dyDescent="0.4">
      <c r="A9" s="30">
        <v>4</v>
      </c>
      <c r="B9" s="30" t="s">
        <v>17</v>
      </c>
      <c r="C9" s="31">
        <v>32730286267.135601</v>
      </c>
      <c r="D9" s="31">
        <v>0</v>
      </c>
      <c r="E9" s="31">
        <v>0</v>
      </c>
      <c r="F9" s="31">
        <v>0</v>
      </c>
      <c r="G9" s="31">
        <v>0</v>
      </c>
      <c r="H9" s="31">
        <f t="shared" si="0"/>
        <v>32730286267.135601</v>
      </c>
      <c r="I9" s="33"/>
      <c r="J9" s="33"/>
    </row>
    <row r="10" spans="1:10" ht="30" customHeight="1" x14ac:dyDescent="0.4">
      <c r="A10" s="30">
        <v>5</v>
      </c>
      <c r="B10" s="30" t="s">
        <v>32</v>
      </c>
      <c r="C10" s="31">
        <v>9760154788.9400005</v>
      </c>
      <c r="D10" s="31">
        <v>0</v>
      </c>
      <c r="E10" s="31">
        <v>0</v>
      </c>
      <c r="F10" s="31">
        <v>0</v>
      </c>
      <c r="G10" s="31">
        <v>779973953.65999997</v>
      </c>
      <c r="H10" s="31">
        <f t="shared" si="0"/>
        <v>10540128742.6</v>
      </c>
      <c r="I10" s="33"/>
      <c r="J10" s="33"/>
    </row>
    <row r="11" spans="1:10" ht="30" customHeight="1" x14ac:dyDescent="0.4">
      <c r="A11" s="30">
        <v>6</v>
      </c>
      <c r="B11" s="34" t="s">
        <v>877</v>
      </c>
      <c r="C11" s="31">
        <v>8366486651.8999996</v>
      </c>
      <c r="D11" s="31">
        <v>0</v>
      </c>
      <c r="E11" s="31">
        <v>0</v>
      </c>
      <c r="F11" s="31">
        <v>551956447.71000004</v>
      </c>
      <c r="G11" s="31">
        <v>9220410043.6399994</v>
      </c>
      <c r="H11" s="31">
        <f t="shared" si="0"/>
        <v>18138853143.25</v>
      </c>
      <c r="I11" s="33"/>
      <c r="J11" s="33"/>
    </row>
    <row r="12" spans="1:10" ht="30" customHeight="1" x14ac:dyDescent="0.4">
      <c r="A12" s="30">
        <v>7</v>
      </c>
      <c r="B12" s="34" t="s">
        <v>878</v>
      </c>
      <c r="C12" s="31">
        <v>5368050204.3800001</v>
      </c>
      <c r="D12" s="31" t="s">
        <v>951</v>
      </c>
      <c r="E12" s="31">
        <v>0</v>
      </c>
      <c r="F12" s="31">
        <v>0</v>
      </c>
      <c r="G12" s="31">
        <v>0</v>
      </c>
      <c r="H12" s="31">
        <f t="shared" si="0"/>
        <v>5368050204.3800001</v>
      </c>
      <c r="I12" s="33"/>
      <c r="J12" s="33"/>
    </row>
    <row r="13" spans="1:10" ht="49.2" customHeight="1" x14ac:dyDescent="0.4">
      <c r="A13" s="30">
        <v>8</v>
      </c>
      <c r="B13" s="34" t="s">
        <v>879</v>
      </c>
      <c r="C13" s="31">
        <v>100000000</v>
      </c>
      <c r="D13" s="31">
        <v>0</v>
      </c>
      <c r="E13" s="31">
        <v>0</v>
      </c>
      <c r="F13" s="31">
        <v>0</v>
      </c>
      <c r="G13" s="31">
        <v>0</v>
      </c>
      <c r="H13" s="31">
        <f t="shared" si="0"/>
        <v>100000000</v>
      </c>
      <c r="I13" s="33"/>
      <c r="J13" s="33"/>
    </row>
    <row r="14" spans="1:10" ht="38.25" customHeight="1" x14ac:dyDescent="0.4">
      <c r="A14" s="30">
        <v>9</v>
      </c>
      <c r="B14" s="34" t="s">
        <v>840</v>
      </c>
      <c r="C14" s="31">
        <v>4000000000</v>
      </c>
      <c r="D14" s="31"/>
      <c r="E14" s="31">
        <v>0</v>
      </c>
      <c r="F14" s="31">
        <v>0</v>
      </c>
      <c r="G14" s="31">
        <v>0</v>
      </c>
      <c r="H14" s="31">
        <f t="shared" si="0"/>
        <v>4000000000</v>
      </c>
      <c r="I14" s="33"/>
      <c r="J14" s="33"/>
    </row>
    <row r="15" spans="1:10" ht="38.25" customHeight="1" x14ac:dyDescent="0.4">
      <c r="A15" s="30">
        <v>10</v>
      </c>
      <c r="B15" s="34" t="s">
        <v>931</v>
      </c>
      <c r="C15" s="31">
        <v>5065163592.29</v>
      </c>
      <c r="D15" s="31"/>
      <c r="E15" s="31">
        <v>0</v>
      </c>
      <c r="F15" s="31">
        <v>0</v>
      </c>
      <c r="G15" s="31">
        <v>0</v>
      </c>
      <c r="H15" s="31">
        <f t="shared" si="0"/>
        <v>5065163592.29</v>
      </c>
      <c r="I15" s="33"/>
      <c r="J15" s="33"/>
    </row>
    <row r="16" spans="1:10" ht="38.25" customHeight="1" x14ac:dyDescent="0.4">
      <c r="A16" s="30">
        <v>11</v>
      </c>
      <c r="B16" s="34" t="s">
        <v>944</v>
      </c>
      <c r="C16" s="31">
        <v>3906674571.0999999</v>
      </c>
      <c r="D16" s="31"/>
      <c r="E16" s="31"/>
      <c r="F16" s="31"/>
      <c r="G16" s="31">
        <v>0</v>
      </c>
      <c r="H16" s="31">
        <f t="shared" si="0"/>
        <v>3906674571.0999999</v>
      </c>
      <c r="I16" s="33"/>
      <c r="J16" s="33"/>
    </row>
    <row r="17" spans="1:10" ht="48" customHeight="1" x14ac:dyDescent="0.4">
      <c r="A17" s="30">
        <v>12</v>
      </c>
      <c r="B17" s="34" t="s">
        <v>930</v>
      </c>
      <c r="C17" s="31">
        <v>14287242988.34</v>
      </c>
      <c r="D17" s="31"/>
      <c r="E17" s="31">
        <v>0</v>
      </c>
      <c r="F17" s="31">
        <v>0</v>
      </c>
      <c r="G17" s="31">
        <v>0</v>
      </c>
      <c r="H17" s="31">
        <f t="shared" si="0"/>
        <v>14287242988.34</v>
      </c>
      <c r="I17" s="33"/>
      <c r="J17" s="33"/>
    </row>
    <row r="18" spans="1:10" ht="42" x14ac:dyDescent="0.4">
      <c r="A18" s="30">
        <v>13</v>
      </c>
      <c r="B18" s="34" t="s">
        <v>842</v>
      </c>
      <c r="C18" s="35">
        <v>28544849598.970001</v>
      </c>
      <c r="D18" s="31">
        <v>0</v>
      </c>
      <c r="E18" s="31">
        <v>0</v>
      </c>
      <c r="F18" s="31">
        <v>0</v>
      </c>
      <c r="G18" s="31">
        <v>0</v>
      </c>
      <c r="H18" s="31">
        <f t="shared" si="0"/>
        <v>28544849598.970001</v>
      </c>
      <c r="I18" s="33"/>
      <c r="J18" s="33"/>
    </row>
    <row r="19" spans="1:10" ht="67.95" customHeight="1" x14ac:dyDescent="0.4">
      <c r="A19" s="30">
        <v>14</v>
      </c>
      <c r="B19" s="34" t="s">
        <v>885</v>
      </c>
      <c r="C19" s="35">
        <v>47025226896.160004</v>
      </c>
      <c r="D19" s="31">
        <v>0</v>
      </c>
      <c r="E19" s="31">
        <v>0</v>
      </c>
      <c r="F19" s="31">
        <v>0</v>
      </c>
      <c r="G19" s="31">
        <v>0</v>
      </c>
      <c r="H19" s="31">
        <f t="shared" si="0"/>
        <v>47025226896.160004</v>
      </c>
      <c r="I19" s="33"/>
      <c r="J19" s="33"/>
    </row>
    <row r="20" spans="1:10" ht="64.5" customHeight="1" x14ac:dyDescent="0.4">
      <c r="A20" s="30">
        <v>15</v>
      </c>
      <c r="B20" s="34" t="s">
        <v>886</v>
      </c>
      <c r="C20" s="35">
        <v>18163078852.380001</v>
      </c>
      <c r="D20" s="31">
        <v>0</v>
      </c>
      <c r="E20" s="31">
        <v>0</v>
      </c>
      <c r="F20" s="31">
        <v>0</v>
      </c>
      <c r="G20" s="31">
        <v>0</v>
      </c>
      <c r="H20" s="31">
        <f t="shared" si="0"/>
        <v>18163078852.380001</v>
      </c>
      <c r="I20" s="33"/>
      <c r="J20" s="33"/>
    </row>
    <row r="21" spans="1:10" ht="50.25" customHeight="1" x14ac:dyDescent="0.4">
      <c r="A21" s="30">
        <v>16</v>
      </c>
      <c r="B21" s="34" t="s">
        <v>841</v>
      </c>
      <c r="C21" s="35">
        <v>0</v>
      </c>
      <c r="D21" s="31">
        <v>0</v>
      </c>
      <c r="E21" s="31">
        <v>0</v>
      </c>
      <c r="F21" s="31">
        <v>0</v>
      </c>
      <c r="G21" s="31">
        <v>7200276478.0600004</v>
      </c>
      <c r="H21" s="31">
        <f t="shared" si="0"/>
        <v>7200276478.0600004</v>
      </c>
      <c r="I21" s="33"/>
      <c r="J21" s="33"/>
    </row>
    <row r="22" spans="1:10" ht="50.25" customHeight="1" x14ac:dyDescent="0.4">
      <c r="A22" s="30">
        <v>17</v>
      </c>
      <c r="B22" s="34" t="s">
        <v>942</v>
      </c>
      <c r="C22" s="35">
        <v>120000000000</v>
      </c>
      <c r="D22" s="31">
        <v>0</v>
      </c>
      <c r="E22" s="31"/>
      <c r="F22" s="31">
        <v>0</v>
      </c>
      <c r="G22" s="31"/>
      <c r="H22" s="31">
        <f t="shared" si="0"/>
        <v>120000000000</v>
      </c>
      <c r="I22" s="33"/>
      <c r="J22" s="33"/>
    </row>
    <row r="23" spans="1:10" ht="31.5" customHeight="1" x14ac:dyDescent="0.4">
      <c r="A23" s="30"/>
      <c r="B23" s="36" t="s">
        <v>880</v>
      </c>
      <c r="C23" s="35">
        <f>SUM(C6:C22)</f>
        <v>653704400827.01001</v>
      </c>
      <c r="D23" s="35">
        <f>SUM(D6:D21)</f>
        <v>100000000000</v>
      </c>
      <c r="E23" s="35">
        <f>SUM(E6:E21)</f>
        <v>15000000000</v>
      </c>
      <c r="F23" s="35">
        <f>SUM(F6:F21)</f>
        <v>13798911192.75</v>
      </c>
      <c r="G23" s="35">
        <f>SUM(G6:G21)</f>
        <v>250009599932.57996</v>
      </c>
      <c r="H23" s="31">
        <f>SUM(C23:G23)</f>
        <v>1032512911952.34</v>
      </c>
      <c r="I23" s="37">
        <f>SUM(I6:I21)</f>
        <v>0</v>
      </c>
      <c r="J23" s="37"/>
    </row>
    <row r="24" spans="1:10" ht="30" customHeight="1" x14ac:dyDescent="0.4">
      <c r="B24" s="116"/>
      <c r="C24" s="37">
        <f>653704400827.01-C23</f>
        <v>0</v>
      </c>
      <c r="D24" s="37"/>
      <c r="E24" s="37"/>
      <c r="F24" s="37"/>
      <c r="G24" s="37"/>
      <c r="H24" s="37"/>
      <c r="I24" s="37"/>
      <c r="J24" s="37"/>
    </row>
    <row r="25" spans="1:10" ht="67.5" customHeight="1" x14ac:dyDescent="0.45">
      <c r="A25" s="121" t="s">
        <v>937</v>
      </c>
      <c r="B25" s="122"/>
      <c r="C25" s="122"/>
      <c r="D25" s="122"/>
      <c r="E25" s="122"/>
      <c r="F25" s="122"/>
      <c r="G25" s="122"/>
      <c r="H25" s="122"/>
      <c r="I25" s="122"/>
      <c r="J25" s="122"/>
    </row>
    <row r="26" spans="1:10" ht="30" customHeight="1" x14ac:dyDescent="0.4">
      <c r="A26" s="27">
        <v>0</v>
      </c>
      <c r="B26" s="27">
        <v>1</v>
      </c>
      <c r="C26" s="27">
        <v>2</v>
      </c>
      <c r="D26" s="27">
        <v>3</v>
      </c>
      <c r="E26" s="27">
        <v>4</v>
      </c>
      <c r="F26" s="27">
        <v>5</v>
      </c>
      <c r="G26" s="27">
        <v>6</v>
      </c>
      <c r="H26" s="27">
        <v>7</v>
      </c>
      <c r="I26" s="27">
        <v>8</v>
      </c>
      <c r="J26" s="27" t="s">
        <v>940</v>
      </c>
    </row>
    <row r="27" spans="1:10" ht="78.75" customHeight="1" x14ac:dyDescent="0.4">
      <c r="A27" s="36" t="s">
        <v>0</v>
      </c>
      <c r="B27" s="36" t="s">
        <v>20</v>
      </c>
      <c r="C27" s="38" t="s">
        <v>7</v>
      </c>
      <c r="D27" s="36" t="s">
        <v>881</v>
      </c>
      <c r="E27" s="36" t="s">
        <v>14</v>
      </c>
      <c r="F27" s="36" t="s">
        <v>923</v>
      </c>
      <c r="G27" s="36" t="s">
        <v>932</v>
      </c>
      <c r="H27" s="48" t="s">
        <v>933</v>
      </c>
      <c r="I27" s="25" t="s">
        <v>25</v>
      </c>
      <c r="J27" s="36" t="s">
        <v>875</v>
      </c>
    </row>
    <row r="28" spans="1:10" ht="30" customHeight="1" x14ac:dyDescent="0.4">
      <c r="A28" s="30"/>
      <c r="B28" s="30"/>
      <c r="C28" s="28" t="s">
        <v>876</v>
      </c>
      <c r="D28" s="28" t="s">
        <v>876</v>
      </c>
      <c r="E28" s="28" t="s">
        <v>876</v>
      </c>
      <c r="F28" s="28" t="s">
        <v>876</v>
      </c>
      <c r="G28" s="28" t="s">
        <v>876</v>
      </c>
      <c r="H28" s="28" t="s">
        <v>876</v>
      </c>
      <c r="I28" s="28" t="s">
        <v>876</v>
      </c>
      <c r="J28" s="28" t="s">
        <v>876</v>
      </c>
    </row>
    <row r="29" spans="1:10" x14ac:dyDescent="0.4">
      <c r="A29" s="30">
        <v>1</v>
      </c>
      <c r="B29" s="30" t="s">
        <v>18</v>
      </c>
      <c r="C29" s="39">
        <v>172847785411.47601</v>
      </c>
      <c r="D29" s="39">
        <f>-87404596598.82</f>
        <v>-87404596598.820007</v>
      </c>
      <c r="E29" s="39">
        <f>C29+D29</f>
        <v>85443188812.656006</v>
      </c>
      <c r="F29" s="39">
        <v>48500000000</v>
      </c>
      <c r="G29" s="39">
        <v>7275000000</v>
      </c>
      <c r="H29" s="39">
        <v>1854573664.3099999</v>
      </c>
      <c r="I29" s="39">
        <v>32593251524.010799</v>
      </c>
      <c r="J29" s="39">
        <f>E29+F29+G29+H29+I29</f>
        <v>175666014000.97681</v>
      </c>
    </row>
    <row r="30" spans="1:10" x14ac:dyDescent="0.4">
      <c r="A30" s="30">
        <v>2</v>
      </c>
      <c r="B30" s="30" t="s">
        <v>19</v>
      </c>
      <c r="C30" s="39">
        <v>3563871864.1540999</v>
      </c>
      <c r="D30" s="39">
        <v>0</v>
      </c>
      <c r="E30" s="39">
        <f t="shared" ref="E30:E33" si="1">C30+D30</f>
        <v>3563871864.1540999</v>
      </c>
      <c r="F30" s="39">
        <v>1000000000</v>
      </c>
      <c r="G30" s="39">
        <v>150000000</v>
      </c>
      <c r="H30" s="39">
        <v>0</v>
      </c>
      <c r="I30" s="39">
        <v>0</v>
      </c>
      <c r="J30" s="39">
        <f t="shared" ref="J30:J33" si="2">E30+F30+G30+H30+I30</f>
        <v>4713871864.1541004</v>
      </c>
    </row>
    <row r="31" spans="1:10" x14ac:dyDescent="0.4">
      <c r="A31" s="30">
        <v>3</v>
      </c>
      <c r="B31" s="30" t="s">
        <v>4</v>
      </c>
      <c r="C31" s="39">
        <v>1781935932.0771</v>
      </c>
      <c r="D31" s="39">
        <v>0</v>
      </c>
      <c r="E31" s="39">
        <f t="shared" si="1"/>
        <v>1781935932.0771</v>
      </c>
      <c r="F31" s="39">
        <v>500000000</v>
      </c>
      <c r="G31" s="39">
        <v>75000000</v>
      </c>
      <c r="H31" s="39">
        <v>0</v>
      </c>
      <c r="I31" s="40">
        <v>0</v>
      </c>
      <c r="J31" s="39">
        <f t="shared" si="2"/>
        <v>2356935932.0770998</v>
      </c>
    </row>
    <row r="32" spans="1:10" ht="42" x14ac:dyDescent="0.4">
      <c r="A32" s="30">
        <v>4</v>
      </c>
      <c r="B32" s="34" t="s">
        <v>5</v>
      </c>
      <c r="C32" s="39">
        <v>5987304731.7790003</v>
      </c>
      <c r="D32" s="39">
        <v>0</v>
      </c>
      <c r="E32" s="39">
        <f t="shared" si="1"/>
        <v>5987304731.7790003</v>
      </c>
      <c r="F32" s="39">
        <v>1680000000</v>
      </c>
      <c r="G32" s="39">
        <v>252000000</v>
      </c>
      <c r="H32" s="39">
        <v>0</v>
      </c>
      <c r="I32" s="41">
        <v>0</v>
      </c>
      <c r="J32" s="39">
        <f t="shared" si="2"/>
        <v>7919304731.7790003</v>
      </c>
    </row>
    <row r="33" spans="1:11" ht="21.6" thickBot="1" x14ac:dyDescent="0.45">
      <c r="A33" s="30">
        <v>5</v>
      </c>
      <c r="B33" s="30" t="s">
        <v>6</v>
      </c>
      <c r="C33" s="39">
        <v>3563871864.1540999</v>
      </c>
      <c r="D33" s="39">
        <f>-560509315</f>
        <v>-560509315</v>
      </c>
      <c r="E33" s="39">
        <f t="shared" si="1"/>
        <v>3003362549.1540999</v>
      </c>
      <c r="F33" s="39">
        <v>1000000000</v>
      </c>
      <c r="G33" s="39">
        <v>150000000</v>
      </c>
      <c r="H33" s="39">
        <v>132469547.45</v>
      </c>
      <c r="I33" s="39">
        <v>2328089394.5721998</v>
      </c>
      <c r="J33" s="39">
        <f t="shared" si="2"/>
        <v>6613921491.1763</v>
      </c>
    </row>
    <row r="34" spans="1:11" ht="22.2" thickTop="1" thickBot="1" x14ac:dyDescent="0.45">
      <c r="A34" s="30"/>
      <c r="B34" s="42" t="s">
        <v>875</v>
      </c>
      <c r="C34" s="43">
        <f>SUM(C29:C33)</f>
        <v>187744769803.64032</v>
      </c>
      <c r="D34" s="43">
        <f t="shared" ref="D34:J34" si="3">SUM(D29:D33)</f>
        <v>-87965105913.820007</v>
      </c>
      <c r="E34" s="43">
        <f t="shared" si="3"/>
        <v>99779663889.820313</v>
      </c>
      <c r="F34" s="43">
        <f t="shared" si="3"/>
        <v>52680000000</v>
      </c>
      <c r="G34" s="43">
        <f t="shared" si="3"/>
        <v>7902000000</v>
      </c>
      <c r="H34" s="43">
        <f t="shared" si="3"/>
        <v>1987043211.76</v>
      </c>
      <c r="I34" s="43">
        <f t="shared" si="3"/>
        <v>34921340918.583</v>
      </c>
      <c r="J34" s="43">
        <f t="shared" si="3"/>
        <v>197270048020.1633</v>
      </c>
      <c r="K34" s="44">
        <f>J34-D34</f>
        <v>285235153933.98328</v>
      </c>
    </row>
    <row r="35" spans="1:11" ht="26.25" customHeight="1" thickTop="1" x14ac:dyDescent="0.4">
      <c r="D35" s="44"/>
      <c r="E35" s="44"/>
      <c r="F35" s="44"/>
      <c r="G35" s="44"/>
      <c r="H35" s="45"/>
      <c r="I35" s="45"/>
    </row>
    <row r="36" spans="1:11" x14ac:dyDescent="0.4">
      <c r="A36" s="129" t="s">
        <v>882</v>
      </c>
      <c r="B36" s="129"/>
      <c r="C36" s="129"/>
      <c r="G36" s="44"/>
      <c r="H36" s="44"/>
    </row>
    <row r="37" spans="1:11" ht="12.75" hidden="1" customHeight="1" x14ac:dyDescent="0.4">
      <c r="A37" s="130" t="s">
        <v>883</v>
      </c>
      <c r="B37" s="130"/>
      <c r="C37" s="130"/>
      <c r="D37" s="130"/>
      <c r="E37" s="130"/>
      <c r="F37" s="130"/>
      <c r="G37" s="130"/>
      <c r="H37" s="130"/>
      <c r="I37" s="130"/>
    </row>
    <row r="38" spans="1:11" x14ac:dyDescent="0.4">
      <c r="B38" s="46"/>
      <c r="C38" s="46"/>
      <c r="D38" s="46"/>
      <c r="E38" s="46"/>
      <c r="F38" s="46"/>
      <c r="G38" s="46"/>
      <c r="H38" s="46"/>
    </row>
    <row r="39" spans="1:11" ht="42.75" customHeight="1" x14ac:dyDescent="0.4">
      <c r="B39" s="46"/>
      <c r="C39" s="46"/>
      <c r="D39" s="46"/>
      <c r="E39" s="46"/>
      <c r="F39" s="46"/>
      <c r="G39" s="46"/>
      <c r="H39" s="46"/>
    </row>
    <row r="40" spans="1:11" x14ac:dyDescent="0.4">
      <c r="B40" s="47"/>
      <c r="C40" s="46"/>
      <c r="D40" s="46"/>
      <c r="E40" s="46"/>
      <c r="F40" s="46"/>
      <c r="G40" s="46"/>
      <c r="H40" s="46"/>
    </row>
    <row r="41" spans="1:11" ht="22.8" x14ac:dyDescent="0.4">
      <c r="B41" s="40"/>
      <c r="C41" s="120" t="s">
        <v>29</v>
      </c>
      <c r="D41" s="120"/>
      <c r="E41" s="120"/>
      <c r="F41" s="120"/>
      <c r="G41" s="120"/>
      <c r="H41" s="120"/>
      <c r="I41" s="120"/>
    </row>
    <row r="42" spans="1:11" ht="22.8" x14ac:dyDescent="0.4">
      <c r="B42" s="40"/>
      <c r="C42" s="120" t="s">
        <v>922</v>
      </c>
      <c r="D42" s="120"/>
      <c r="E42" s="120"/>
      <c r="F42" s="120"/>
      <c r="G42" s="120"/>
      <c r="H42" s="120"/>
      <c r="I42" s="120"/>
    </row>
    <row r="43" spans="1:11" ht="35.25" customHeight="1" x14ac:dyDescent="0.4">
      <c r="B43" s="40"/>
      <c r="C43" s="120" t="s">
        <v>924</v>
      </c>
      <c r="D43" s="120"/>
      <c r="E43" s="120"/>
      <c r="F43" s="120"/>
      <c r="G43" s="120"/>
      <c r="H43" s="120"/>
      <c r="I43" s="120"/>
    </row>
    <row r="44" spans="1:11" ht="22.8" x14ac:dyDescent="0.4">
      <c r="B44" s="40"/>
      <c r="C44" s="120" t="s">
        <v>30</v>
      </c>
      <c r="D44" s="120"/>
      <c r="E44" s="120"/>
      <c r="F44" s="120"/>
      <c r="G44" s="120"/>
      <c r="H44" s="120"/>
      <c r="I44" s="120"/>
    </row>
  </sheetData>
  <mergeCells count="10">
    <mergeCell ref="C43:I43"/>
    <mergeCell ref="C44:I44"/>
    <mergeCell ref="A25:J25"/>
    <mergeCell ref="A1:J1"/>
    <mergeCell ref="A2:J2"/>
    <mergeCell ref="A3:J3"/>
    <mergeCell ref="A36:C36"/>
    <mergeCell ref="A37:I37"/>
    <mergeCell ref="C41:I41"/>
    <mergeCell ref="C42:I42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I54"/>
  <sheetViews>
    <sheetView topLeftCell="H1" zoomScale="80" zoomScaleNormal="80" workbookViewId="0">
      <pane ySplit="8" topLeftCell="A9" activePane="bottomLeft" state="frozen"/>
      <selection pane="bottomLeft" activeCell="A4" sqref="A4:U4"/>
    </sheetView>
  </sheetViews>
  <sheetFormatPr defaultColWidth="8.88671875" defaultRowHeight="13.2" x14ac:dyDescent="0.25"/>
  <cols>
    <col min="1" max="1" width="4.109375" style="49" bestFit="1" customWidth="1"/>
    <col min="2" max="2" width="22.44140625" style="49" customWidth="1"/>
    <col min="3" max="3" width="7.44140625" style="49" customWidth="1"/>
    <col min="4" max="4" width="25.5546875" style="49" customWidth="1"/>
    <col min="5" max="5" width="23.6640625" style="49" customWidth="1"/>
    <col min="6" max="6" width="28.33203125" style="49" customWidth="1"/>
    <col min="7" max="7" width="21.33203125" style="49" customWidth="1"/>
    <col min="8" max="8" width="24.44140625" style="49" customWidth="1"/>
    <col min="9" max="9" width="22.6640625" style="49" customWidth="1"/>
    <col min="10" max="11" width="25.5546875" style="49" customWidth="1"/>
    <col min="12" max="12" width="19.5546875" style="49" customWidth="1"/>
    <col min="13" max="13" width="23.33203125" style="49" customWidth="1"/>
    <col min="14" max="19" width="22" style="49" customWidth="1"/>
    <col min="20" max="20" width="24.33203125" style="49" bestFit="1" customWidth="1"/>
    <col min="21" max="21" width="24.109375" style="49" customWidth="1"/>
    <col min="22" max="22" width="6.44140625" style="49" customWidth="1"/>
    <col min="23" max="23" width="8.88671875" style="49"/>
    <col min="24" max="24" width="16.33203125" style="49" bestFit="1" customWidth="1"/>
    <col min="25" max="25" width="16.88671875" style="49" bestFit="1" customWidth="1"/>
    <col min="26" max="26" width="21" style="49" customWidth="1"/>
    <col min="27" max="27" width="8.88671875" style="49"/>
    <col min="28" max="28" width="17.44140625" style="49" customWidth="1"/>
    <col min="29" max="29" width="12.33203125" style="49" bestFit="1" customWidth="1"/>
    <col min="30" max="30" width="17.88671875" style="49" customWidth="1"/>
    <col min="31" max="32" width="8.88671875" style="49"/>
    <col min="33" max="33" width="17.88671875" style="49" bestFit="1" customWidth="1"/>
    <col min="34" max="34" width="16.33203125" style="49" bestFit="1" customWidth="1"/>
    <col min="35" max="35" width="17.88671875" style="49" bestFit="1" customWidth="1"/>
    <col min="36" max="16384" width="8.88671875" style="49"/>
  </cols>
  <sheetData>
    <row r="1" spans="1:35" ht="22.8" x14ac:dyDescent="0.4">
      <c r="A1" s="135" t="s">
        <v>887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</row>
    <row r="2" spans="1:35" ht="24.6" x14ac:dyDescent="0.4">
      <c r="A2" s="136" t="s">
        <v>888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</row>
    <row r="3" spans="1:35" ht="18" customHeight="1" x14ac:dyDescent="0.35">
      <c r="H3" s="50" t="s">
        <v>23</v>
      </c>
    </row>
    <row r="4" spans="1:35" ht="17.399999999999999" x14ac:dyDescent="0.3">
      <c r="A4" s="137" t="s">
        <v>945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</row>
    <row r="5" spans="1:35" ht="20.399999999999999" x14ac:dyDescent="0.35"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</row>
    <row r="6" spans="1:35" ht="15.6" x14ac:dyDescent="0.3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1" t="s">
        <v>8</v>
      </c>
      <c r="G6" s="51">
        <v>7</v>
      </c>
      <c r="H6" s="51">
        <v>8</v>
      </c>
      <c r="I6" s="51">
        <v>9</v>
      </c>
      <c r="J6" s="51" t="s">
        <v>9</v>
      </c>
      <c r="K6" s="51">
        <v>11</v>
      </c>
      <c r="L6" s="51">
        <v>12</v>
      </c>
      <c r="M6" s="51">
        <v>13</v>
      </c>
      <c r="N6" s="51">
        <v>14</v>
      </c>
      <c r="O6" s="51">
        <v>15</v>
      </c>
      <c r="P6" s="51">
        <v>16</v>
      </c>
      <c r="Q6" s="51">
        <v>17</v>
      </c>
      <c r="R6" s="51">
        <v>18</v>
      </c>
      <c r="S6" s="51">
        <v>19</v>
      </c>
      <c r="T6" s="51" t="s">
        <v>935</v>
      </c>
      <c r="U6" s="51" t="s">
        <v>936</v>
      </c>
      <c r="V6" s="52"/>
    </row>
    <row r="7" spans="1:35" ht="12.75" customHeight="1" x14ac:dyDescent="0.3">
      <c r="A7" s="133" t="s">
        <v>0</v>
      </c>
      <c r="B7" s="133" t="s">
        <v>20</v>
      </c>
      <c r="C7" s="133" t="s">
        <v>1</v>
      </c>
      <c r="D7" s="133" t="s">
        <v>889</v>
      </c>
      <c r="E7" s="133" t="s">
        <v>31</v>
      </c>
      <c r="F7" s="133" t="s">
        <v>2</v>
      </c>
      <c r="G7" s="141" t="s">
        <v>24</v>
      </c>
      <c r="H7" s="142"/>
      <c r="I7" s="143"/>
      <c r="J7" s="133" t="s">
        <v>14</v>
      </c>
      <c r="K7" s="133" t="s">
        <v>923</v>
      </c>
      <c r="L7" s="133" t="s">
        <v>932</v>
      </c>
      <c r="M7" s="133" t="s">
        <v>934</v>
      </c>
      <c r="N7" s="133" t="s">
        <v>890</v>
      </c>
      <c r="O7" s="133" t="s">
        <v>891</v>
      </c>
      <c r="P7" s="133" t="s">
        <v>892</v>
      </c>
      <c r="Q7" s="133" t="s">
        <v>71</v>
      </c>
      <c r="R7" s="133" t="s">
        <v>893</v>
      </c>
      <c r="S7" s="133" t="s">
        <v>894</v>
      </c>
      <c r="T7" s="133" t="s">
        <v>26</v>
      </c>
      <c r="U7" s="133" t="s">
        <v>15</v>
      </c>
      <c r="V7" s="139" t="s">
        <v>0</v>
      </c>
    </row>
    <row r="8" spans="1:35" ht="50.25" customHeight="1" x14ac:dyDescent="0.3">
      <c r="A8" s="134"/>
      <c r="B8" s="134"/>
      <c r="C8" s="134"/>
      <c r="D8" s="134"/>
      <c r="E8" s="134"/>
      <c r="F8" s="134"/>
      <c r="G8" s="53" t="s">
        <v>3</v>
      </c>
      <c r="H8" s="53" t="s">
        <v>13</v>
      </c>
      <c r="I8" s="53" t="s">
        <v>895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40"/>
    </row>
    <row r="9" spans="1:35" ht="30" customHeight="1" x14ac:dyDescent="0.3">
      <c r="A9" s="52"/>
      <c r="B9" s="52"/>
      <c r="C9" s="52"/>
      <c r="D9" s="54" t="s">
        <v>876</v>
      </c>
      <c r="E9" s="54" t="s">
        <v>876</v>
      </c>
      <c r="F9" s="54" t="s">
        <v>876</v>
      </c>
      <c r="G9" s="54" t="s">
        <v>876</v>
      </c>
      <c r="H9" s="54" t="s">
        <v>876</v>
      </c>
      <c r="I9" s="54" t="s">
        <v>876</v>
      </c>
      <c r="J9" s="54" t="s">
        <v>876</v>
      </c>
      <c r="K9" s="54" t="s">
        <v>876</v>
      </c>
      <c r="L9" s="54" t="s">
        <v>876</v>
      </c>
      <c r="M9" s="54" t="s">
        <v>876</v>
      </c>
      <c r="N9" s="54" t="s">
        <v>876</v>
      </c>
      <c r="O9" s="54" t="s">
        <v>876</v>
      </c>
      <c r="P9" s="54" t="s">
        <v>876</v>
      </c>
      <c r="Q9" s="54" t="s">
        <v>876</v>
      </c>
      <c r="R9" s="54" t="s">
        <v>876</v>
      </c>
      <c r="S9" s="54" t="s">
        <v>876</v>
      </c>
      <c r="T9" s="54" t="s">
        <v>876</v>
      </c>
      <c r="U9" s="54" t="s">
        <v>876</v>
      </c>
      <c r="V9" s="52"/>
    </row>
    <row r="10" spans="1:35" ht="30" customHeight="1" x14ac:dyDescent="0.3">
      <c r="A10" s="52">
        <v>1</v>
      </c>
      <c r="B10" s="55" t="s">
        <v>34</v>
      </c>
      <c r="C10" s="56">
        <v>17</v>
      </c>
      <c r="D10" s="57">
        <v>2288100951.5776</v>
      </c>
      <c r="E10" s="57">
        <v>305335330.90619999</v>
      </c>
      <c r="F10" s="58">
        <f>D10+E10</f>
        <v>2593436282.4837999</v>
      </c>
      <c r="G10" s="57">
        <v>157383837.72</v>
      </c>
      <c r="H10" s="57">
        <v>0</v>
      </c>
      <c r="I10" s="57">
        <f>1256678133.76-H10-G10</f>
        <v>1099294296.04</v>
      </c>
      <c r="J10" s="57">
        <f>F10-G10-H10-I10</f>
        <v>1336758148.7238002</v>
      </c>
      <c r="K10" s="57">
        <v>642026716.67059994</v>
      </c>
      <c r="L10" s="57">
        <v>96304007.500608325</v>
      </c>
      <c r="M10" s="57">
        <v>163898517.31130001</v>
      </c>
      <c r="N10" s="57">
        <v>83808877.17459166</v>
      </c>
      <c r="O10" s="57">
        <f>N10/2</f>
        <v>41904438.58729583</v>
      </c>
      <c r="P10" s="57">
        <f>N10-O10</f>
        <v>41904438.58729583</v>
      </c>
      <c r="Q10" s="57">
        <v>2343141071.5056</v>
      </c>
      <c r="R10" s="59">
        <v>0</v>
      </c>
      <c r="S10" s="57">
        <f>Q10-R10</f>
        <v>2343141071.5056</v>
      </c>
      <c r="T10" s="59">
        <f>F10+L10+M10+N10+Q10+K10</f>
        <v>5922615472.6464996</v>
      </c>
      <c r="U10" s="60">
        <f>J10+K10+L10+M10+P10+S10</f>
        <v>4624032900.2992039</v>
      </c>
      <c r="V10" s="52">
        <v>1</v>
      </c>
      <c r="AI10" s="61">
        <v>0</v>
      </c>
    </row>
    <row r="11" spans="1:35" ht="30" customHeight="1" x14ac:dyDescent="0.3">
      <c r="A11" s="52">
        <v>2</v>
      </c>
      <c r="B11" s="55" t="s">
        <v>35</v>
      </c>
      <c r="C11" s="62">
        <v>21</v>
      </c>
      <c r="D11" s="57">
        <v>2434145936.0317001</v>
      </c>
      <c r="E11" s="57">
        <v>0</v>
      </c>
      <c r="F11" s="58">
        <f t="shared" ref="F11:F45" si="0">D11+E11</f>
        <v>2434145936.0317001</v>
      </c>
      <c r="G11" s="57">
        <v>285080208.19999999</v>
      </c>
      <c r="H11" s="57">
        <v>0</v>
      </c>
      <c r="I11" s="57">
        <f>1016516279.8-H11-G11</f>
        <v>731436071.5999999</v>
      </c>
      <c r="J11" s="57">
        <f t="shared" ref="J11:J45" si="1">F11-G11-H11-I11</f>
        <v>1417629656.2317004</v>
      </c>
      <c r="K11" s="57">
        <v>683006019.52460003</v>
      </c>
      <c r="L11" s="57">
        <v>102450902.92865419</v>
      </c>
      <c r="M11" s="57">
        <v>151090519.48500001</v>
      </c>
      <c r="N11" s="57">
        <v>89158233.004245803</v>
      </c>
      <c r="O11" s="57">
        <v>0</v>
      </c>
      <c r="P11" s="57">
        <f t="shared" ref="P11:P45" si="2">N11-O11</f>
        <v>89158233.004245803</v>
      </c>
      <c r="Q11" s="57">
        <v>2520791185.2495999</v>
      </c>
      <c r="R11" s="59">
        <v>0</v>
      </c>
      <c r="S11" s="57">
        <f t="shared" ref="S11:S45" si="3">Q11-R11</f>
        <v>2520791185.2495999</v>
      </c>
      <c r="T11" s="59">
        <f t="shared" ref="T11:T45" si="4">F11+L11+M11+N11+Q11+K11</f>
        <v>5980642796.2237997</v>
      </c>
      <c r="U11" s="60">
        <f t="shared" ref="U11:U45" si="5">J11+K11+L11+M11+P11+S11</f>
        <v>4964126516.4238005</v>
      </c>
      <c r="V11" s="52">
        <v>2</v>
      </c>
      <c r="AI11" s="61">
        <v>0</v>
      </c>
    </row>
    <row r="12" spans="1:35" ht="30" customHeight="1" x14ac:dyDescent="0.3">
      <c r="A12" s="52">
        <v>3</v>
      </c>
      <c r="B12" s="55" t="s">
        <v>36</v>
      </c>
      <c r="C12" s="62">
        <v>31</v>
      </c>
      <c r="D12" s="57">
        <v>2456766262.9183002</v>
      </c>
      <c r="E12" s="57">
        <v>20140726426.347801</v>
      </c>
      <c r="F12" s="58">
        <f t="shared" si="0"/>
        <v>22597492689.266102</v>
      </c>
      <c r="G12" s="57">
        <v>136710182.97</v>
      </c>
      <c r="H12" s="57">
        <v>0</v>
      </c>
      <c r="I12" s="57">
        <f>2139666980.41-H12-G12</f>
        <v>2002956797.4400001</v>
      </c>
      <c r="J12" s="57">
        <f t="shared" si="1"/>
        <v>20457825708.856102</v>
      </c>
      <c r="K12" s="57">
        <v>689353140.78740001</v>
      </c>
      <c r="L12" s="57">
        <v>103402971.11811931</v>
      </c>
      <c r="M12" s="57">
        <v>165505397.39289999</v>
      </c>
      <c r="N12" s="57">
        <v>89986773.456580684</v>
      </c>
      <c r="O12" s="57">
        <f>N12/2</f>
        <v>44993386.728290342</v>
      </c>
      <c r="P12" s="57">
        <f t="shared" si="2"/>
        <v>44993386.728290342</v>
      </c>
      <c r="Q12" s="57">
        <v>2783481441.9850998</v>
      </c>
      <c r="R12" s="59">
        <v>0</v>
      </c>
      <c r="S12" s="57">
        <f t="shared" si="3"/>
        <v>2783481441.9850998</v>
      </c>
      <c r="T12" s="59">
        <f t="shared" si="4"/>
        <v>26429222414.006199</v>
      </c>
      <c r="U12" s="60">
        <f t="shared" si="5"/>
        <v>24244562046.867908</v>
      </c>
      <c r="V12" s="52">
        <v>3</v>
      </c>
      <c r="AI12" s="61">
        <v>0</v>
      </c>
    </row>
    <row r="13" spans="1:35" ht="30" customHeight="1" x14ac:dyDescent="0.3">
      <c r="A13" s="52">
        <v>4</v>
      </c>
      <c r="B13" s="55" t="s">
        <v>37</v>
      </c>
      <c r="C13" s="62">
        <v>21</v>
      </c>
      <c r="D13" s="57">
        <v>2429585850.1901002</v>
      </c>
      <c r="E13" s="57">
        <v>709998301.06280005</v>
      </c>
      <c r="F13" s="58">
        <f t="shared" si="0"/>
        <v>3139584151.2529001</v>
      </c>
      <c r="G13" s="57">
        <v>132818158.09</v>
      </c>
      <c r="H13" s="57">
        <v>0</v>
      </c>
      <c r="I13" s="57">
        <f>872425828.86-H13-G13</f>
        <v>739607670.76999998</v>
      </c>
      <c r="J13" s="57">
        <f t="shared" si="1"/>
        <v>2267158322.3929</v>
      </c>
      <c r="K13" s="57">
        <v>681726488.1566999</v>
      </c>
      <c r="L13" s="57">
        <v>102258973.22351415</v>
      </c>
      <c r="M13" s="57">
        <v>210795982.1796</v>
      </c>
      <c r="N13" s="57">
        <v>88991205.55108583</v>
      </c>
      <c r="O13" s="57">
        <v>0</v>
      </c>
      <c r="P13" s="57">
        <f t="shared" si="2"/>
        <v>88991205.55108583</v>
      </c>
      <c r="Q13" s="57">
        <v>2798779217.6468</v>
      </c>
      <c r="R13" s="59">
        <v>0</v>
      </c>
      <c r="S13" s="57">
        <f t="shared" si="3"/>
        <v>2798779217.6468</v>
      </c>
      <c r="T13" s="59">
        <f t="shared" si="4"/>
        <v>7022136018.010601</v>
      </c>
      <c r="U13" s="60">
        <f t="shared" si="5"/>
        <v>6149710189.1506004</v>
      </c>
      <c r="V13" s="52">
        <v>4</v>
      </c>
      <c r="AI13" s="61">
        <v>0</v>
      </c>
    </row>
    <row r="14" spans="1:35" ht="30" customHeight="1" x14ac:dyDescent="0.3">
      <c r="A14" s="52">
        <v>5</v>
      </c>
      <c r="B14" s="55" t="s">
        <v>38</v>
      </c>
      <c r="C14" s="62">
        <v>20</v>
      </c>
      <c r="D14" s="57">
        <v>2922873178.4533</v>
      </c>
      <c r="E14" s="57">
        <v>0</v>
      </c>
      <c r="F14" s="58">
        <f t="shared" si="0"/>
        <v>2922873178.4533</v>
      </c>
      <c r="G14" s="57">
        <v>480251603.99000001</v>
      </c>
      <c r="H14" s="57">
        <v>201255000</v>
      </c>
      <c r="I14" s="57">
        <f>2160374313.13-H14-G14</f>
        <v>1478867709.1400001</v>
      </c>
      <c r="J14" s="57">
        <f t="shared" si="1"/>
        <v>762498865.32329965</v>
      </c>
      <c r="K14" s="57">
        <v>820139805.76899993</v>
      </c>
      <c r="L14" s="57">
        <v>123020970.86540204</v>
      </c>
      <c r="M14" s="57">
        <v>170631115.5582</v>
      </c>
      <c r="N14" s="57">
        <v>107059401.83319797</v>
      </c>
      <c r="O14" s="57">
        <v>0</v>
      </c>
      <c r="P14" s="57">
        <f t="shared" si="2"/>
        <v>107059401.83319797</v>
      </c>
      <c r="Q14" s="57">
        <v>2814668141.8592</v>
      </c>
      <c r="R14" s="59">
        <v>0</v>
      </c>
      <c r="S14" s="57">
        <f t="shared" si="3"/>
        <v>2814668141.8592</v>
      </c>
      <c r="T14" s="59">
        <f t="shared" si="4"/>
        <v>6958392614.3382998</v>
      </c>
      <c r="U14" s="60">
        <f t="shared" si="5"/>
        <v>4798018301.2082996</v>
      </c>
      <c r="V14" s="52">
        <v>5</v>
      </c>
      <c r="AI14" s="61">
        <v>0</v>
      </c>
    </row>
    <row r="15" spans="1:35" ht="30" customHeight="1" x14ac:dyDescent="0.3">
      <c r="A15" s="52">
        <v>6</v>
      </c>
      <c r="B15" s="55" t="s">
        <v>39</v>
      </c>
      <c r="C15" s="62">
        <v>8</v>
      </c>
      <c r="D15" s="57">
        <v>2162095377.2481003</v>
      </c>
      <c r="E15" s="57">
        <v>14021358630.1399</v>
      </c>
      <c r="F15" s="58">
        <f t="shared" si="0"/>
        <v>16183454007.388</v>
      </c>
      <c r="G15" s="57">
        <v>78182606.849999994</v>
      </c>
      <c r="H15" s="57">
        <v>0</v>
      </c>
      <c r="I15" s="57">
        <f>2323668937.59-H15-G15</f>
        <v>2245486330.7400002</v>
      </c>
      <c r="J15" s="57">
        <f t="shared" si="1"/>
        <v>13859785069.798</v>
      </c>
      <c r="K15" s="57">
        <v>606670346.09039998</v>
      </c>
      <c r="L15" s="57">
        <v>91000551.913557604</v>
      </c>
      <c r="M15" s="57">
        <v>125463811.10609999</v>
      </c>
      <c r="N15" s="57">
        <v>79193527.622342408</v>
      </c>
      <c r="O15" s="57">
        <f t="shared" ref="O15:O21" si="6">N15/2</f>
        <v>39596763.811171204</v>
      </c>
      <c r="P15" s="57">
        <f t="shared" si="2"/>
        <v>39596763.811171204</v>
      </c>
      <c r="Q15" s="57">
        <v>2683783360.2189999</v>
      </c>
      <c r="R15" s="59">
        <v>0</v>
      </c>
      <c r="S15" s="57">
        <f t="shared" si="3"/>
        <v>2683783360.2189999</v>
      </c>
      <c r="T15" s="59">
        <f t="shared" si="4"/>
        <v>19769565604.339401</v>
      </c>
      <c r="U15" s="60">
        <f t="shared" si="5"/>
        <v>17406299902.938229</v>
      </c>
      <c r="V15" s="52">
        <v>6</v>
      </c>
      <c r="AI15" s="61">
        <v>0</v>
      </c>
    </row>
    <row r="16" spans="1:35" ht="30" customHeight="1" x14ac:dyDescent="0.3">
      <c r="A16" s="52">
        <v>7</v>
      </c>
      <c r="B16" s="55" t="s">
        <v>40</v>
      </c>
      <c r="C16" s="62">
        <v>23</v>
      </c>
      <c r="D16" s="57">
        <v>2740382551.1087999</v>
      </c>
      <c r="E16" s="57">
        <v>0</v>
      </c>
      <c r="F16" s="58">
        <f t="shared" si="0"/>
        <v>2740382551.1087999</v>
      </c>
      <c r="G16" s="57">
        <v>63066751.439999998</v>
      </c>
      <c r="H16" s="57">
        <v>0</v>
      </c>
      <c r="I16" s="57">
        <f>767877808.28-H16-G16</f>
        <v>704811056.83999991</v>
      </c>
      <c r="J16" s="57">
        <f t="shared" si="1"/>
        <v>1972504742.8288</v>
      </c>
      <c r="K16" s="57">
        <v>768934085.05280006</v>
      </c>
      <c r="L16" s="57">
        <v>115340112.75795597</v>
      </c>
      <c r="M16" s="57">
        <v>168239047.9578</v>
      </c>
      <c r="N16" s="57">
        <v>100375109.97004403</v>
      </c>
      <c r="O16" s="57">
        <f t="shared" si="6"/>
        <v>50187554.985022016</v>
      </c>
      <c r="P16" s="57">
        <f t="shared" si="2"/>
        <v>50187554.985022016</v>
      </c>
      <c r="Q16" s="57">
        <v>2749442047.6799002</v>
      </c>
      <c r="R16" s="59">
        <v>0</v>
      </c>
      <c r="S16" s="57">
        <f t="shared" si="3"/>
        <v>2749442047.6799002</v>
      </c>
      <c r="T16" s="59">
        <f t="shared" si="4"/>
        <v>6642712954.5273008</v>
      </c>
      <c r="U16" s="60">
        <f t="shared" si="5"/>
        <v>5824647591.2622776</v>
      </c>
      <c r="V16" s="52">
        <v>7</v>
      </c>
      <c r="AI16" s="61">
        <v>0</v>
      </c>
    </row>
    <row r="17" spans="1:35" ht="30" customHeight="1" x14ac:dyDescent="0.3">
      <c r="A17" s="52">
        <v>8</v>
      </c>
      <c r="B17" s="55" t="s">
        <v>41</v>
      </c>
      <c r="C17" s="62">
        <v>27</v>
      </c>
      <c r="D17" s="57">
        <v>3035951131.4009004</v>
      </c>
      <c r="E17" s="57">
        <v>0</v>
      </c>
      <c r="F17" s="58">
        <f t="shared" si="0"/>
        <v>3035951131.4009004</v>
      </c>
      <c r="G17" s="57">
        <v>48678953.740000002</v>
      </c>
      <c r="H17" s="57">
        <v>0</v>
      </c>
      <c r="I17" s="57">
        <f>1138708476.07-H17-G17</f>
        <v>1090029522.3299999</v>
      </c>
      <c r="J17" s="57">
        <f t="shared" si="1"/>
        <v>1897242655.3309007</v>
      </c>
      <c r="K17" s="57">
        <v>851868767.20700002</v>
      </c>
      <c r="L17" s="57">
        <v>127780315.0810677</v>
      </c>
      <c r="M17" s="57">
        <v>166045214.9409</v>
      </c>
      <c r="N17" s="57">
        <v>111201236.68683231</v>
      </c>
      <c r="O17" s="57">
        <v>0</v>
      </c>
      <c r="P17" s="57">
        <f t="shared" si="2"/>
        <v>111201236.68683231</v>
      </c>
      <c r="Q17" s="57">
        <v>2707491308.5707002</v>
      </c>
      <c r="R17" s="59">
        <v>0</v>
      </c>
      <c r="S17" s="57">
        <f t="shared" si="3"/>
        <v>2707491308.5707002</v>
      </c>
      <c r="T17" s="59">
        <f t="shared" si="4"/>
        <v>7000337973.8874006</v>
      </c>
      <c r="U17" s="60">
        <f t="shared" si="5"/>
        <v>5861629497.8174009</v>
      </c>
      <c r="V17" s="52">
        <v>8</v>
      </c>
      <c r="AI17" s="61">
        <v>0</v>
      </c>
    </row>
    <row r="18" spans="1:35" ht="30" customHeight="1" x14ac:dyDescent="0.3">
      <c r="A18" s="52">
        <v>9</v>
      </c>
      <c r="B18" s="55" t="s">
        <v>42</v>
      </c>
      <c r="C18" s="62">
        <v>18</v>
      </c>
      <c r="D18" s="57">
        <v>2457185243.1956997</v>
      </c>
      <c r="E18" s="57">
        <v>0</v>
      </c>
      <c r="F18" s="58">
        <f t="shared" si="0"/>
        <v>2457185243.1956997</v>
      </c>
      <c r="G18" s="57">
        <v>442239024.13</v>
      </c>
      <c r="H18" s="57">
        <v>541305066.39999998</v>
      </c>
      <c r="I18" s="57">
        <f>2124814441.01-H18-G18</f>
        <v>1141270350.48</v>
      </c>
      <c r="J18" s="57">
        <f t="shared" si="1"/>
        <v>332370802.18569946</v>
      </c>
      <c r="K18" s="57">
        <v>689470704.01450002</v>
      </c>
      <c r="L18" s="57">
        <v>103420605.60215431</v>
      </c>
      <c r="M18" s="57">
        <v>148558378.40380001</v>
      </c>
      <c r="N18" s="57">
        <v>90002119.924045682</v>
      </c>
      <c r="O18" s="57">
        <f t="shared" si="6"/>
        <v>45001059.962022841</v>
      </c>
      <c r="P18" s="57">
        <f t="shared" si="2"/>
        <v>45001059.962022841</v>
      </c>
      <c r="Q18" s="57">
        <v>2365838778.8172998</v>
      </c>
      <c r="R18" s="59">
        <v>0</v>
      </c>
      <c r="S18" s="57">
        <f t="shared" si="3"/>
        <v>2365838778.8172998</v>
      </c>
      <c r="T18" s="59">
        <f t="shared" si="4"/>
        <v>5854475829.9574986</v>
      </c>
      <c r="U18" s="60">
        <f t="shared" si="5"/>
        <v>3684660328.9854765</v>
      </c>
      <c r="V18" s="52">
        <v>9</v>
      </c>
      <c r="AI18" s="61">
        <v>0</v>
      </c>
    </row>
    <row r="19" spans="1:35" ht="30" customHeight="1" x14ac:dyDescent="0.3">
      <c r="A19" s="52">
        <v>10</v>
      </c>
      <c r="B19" s="55" t="s">
        <v>43</v>
      </c>
      <c r="C19" s="62">
        <v>25</v>
      </c>
      <c r="D19" s="57">
        <v>2481071465.8190999</v>
      </c>
      <c r="E19" s="57">
        <v>24789761942.582001</v>
      </c>
      <c r="F19" s="58">
        <f t="shared" si="0"/>
        <v>27270833408.4011</v>
      </c>
      <c r="G19" s="57">
        <v>52812881</v>
      </c>
      <c r="H19" s="57">
        <v>83333333.329999998</v>
      </c>
      <c r="I19" s="57">
        <f>1727790929.29-H19-G19</f>
        <v>1591644714.96</v>
      </c>
      <c r="J19" s="57">
        <f t="shared" si="1"/>
        <v>25543042479.111099</v>
      </c>
      <c r="K19" s="57">
        <v>696173027.64840007</v>
      </c>
      <c r="L19" s="57">
        <v>104425954.14730947</v>
      </c>
      <c r="M19" s="57">
        <v>219221029.52790001</v>
      </c>
      <c r="N19" s="57">
        <v>90877027.780090541</v>
      </c>
      <c r="O19" s="57">
        <f t="shared" si="6"/>
        <v>45438513.89004527</v>
      </c>
      <c r="P19" s="57">
        <f t="shared" si="2"/>
        <v>45438513.89004527</v>
      </c>
      <c r="Q19" s="57">
        <v>2776980882.1444001</v>
      </c>
      <c r="R19" s="59">
        <v>0</v>
      </c>
      <c r="S19" s="57">
        <f t="shared" si="3"/>
        <v>2776980882.1444001</v>
      </c>
      <c r="T19" s="59">
        <f t="shared" si="4"/>
        <v>31158511329.6492</v>
      </c>
      <c r="U19" s="60">
        <f t="shared" si="5"/>
        <v>29385281886.469154</v>
      </c>
      <c r="V19" s="52">
        <v>10</v>
      </c>
      <c r="AI19" s="61">
        <v>0</v>
      </c>
    </row>
    <row r="20" spans="1:35" ht="30" customHeight="1" x14ac:dyDescent="0.3">
      <c r="A20" s="52">
        <v>11</v>
      </c>
      <c r="B20" s="55" t="s">
        <v>44</v>
      </c>
      <c r="C20" s="62">
        <v>13</v>
      </c>
      <c r="D20" s="57">
        <v>2186101295.0177002</v>
      </c>
      <c r="E20" s="57">
        <v>0</v>
      </c>
      <c r="F20" s="58">
        <f t="shared" si="0"/>
        <v>2186101295.0177002</v>
      </c>
      <c r="G20" s="57">
        <v>126318629.05</v>
      </c>
      <c r="H20" s="57">
        <v>0</v>
      </c>
      <c r="I20" s="57">
        <f>1092298852.82-H20-G20</f>
        <v>965980223.76999998</v>
      </c>
      <c r="J20" s="57">
        <f t="shared" si="1"/>
        <v>1093802442.1977003</v>
      </c>
      <c r="K20" s="57">
        <v>613406255.42850006</v>
      </c>
      <c r="L20" s="57">
        <v>92010938.314257741</v>
      </c>
      <c r="M20" s="57">
        <v>132364964.0306</v>
      </c>
      <c r="N20" s="57">
        <v>80072819.688742265</v>
      </c>
      <c r="O20" s="57">
        <v>0</v>
      </c>
      <c r="P20" s="57">
        <f t="shared" si="2"/>
        <v>80072819.688742265</v>
      </c>
      <c r="Q20" s="57">
        <v>2267656111.4191999</v>
      </c>
      <c r="R20" s="59">
        <v>0</v>
      </c>
      <c r="S20" s="57">
        <f t="shared" si="3"/>
        <v>2267656111.4191999</v>
      </c>
      <c r="T20" s="59">
        <f t="shared" si="4"/>
        <v>5371612383.8990002</v>
      </c>
      <c r="U20" s="60">
        <f t="shared" si="5"/>
        <v>4279313531.079</v>
      </c>
      <c r="V20" s="52">
        <v>11</v>
      </c>
      <c r="AI20" s="61">
        <v>0</v>
      </c>
    </row>
    <row r="21" spans="1:35" ht="30" customHeight="1" x14ac:dyDescent="0.3">
      <c r="A21" s="52">
        <v>12</v>
      </c>
      <c r="B21" s="55" t="s">
        <v>45</v>
      </c>
      <c r="C21" s="62">
        <v>18</v>
      </c>
      <c r="D21" s="57">
        <v>2284826218.4594002</v>
      </c>
      <c r="E21" s="57">
        <v>2492300549.0591002</v>
      </c>
      <c r="F21" s="58">
        <f t="shared" si="0"/>
        <v>4777126767.5185003</v>
      </c>
      <c r="G21" s="57">
        <v>374548841.32999998</v>
      </c>
      <c r="H21" s="57">
        <v>322916666.67000002</v>
      </c>
      <c r="I21" s="57">
        <f>1625921126.67-H21-G21</f>
        <v>928455618.67000008</v>
      </c>
      <c r="J21" s="57">
        <f t="shared" si="1"/>
        <v>3151205640.8485003</v>
      </c>
      <c r="K21" s="57">
        <v>641107847.18169999</v>
      </c>
      <c r="L21" s="57">
        <v>96166177.077298313</v>
      </c>
      <c r="M21" s="57">
        <v>196518564.0675</v>
      </c>
      <c r="N21" s="57">
        <v>83688929.798301682</v>
      </c>
      <c r="O21" s="57">
        <f t="shared" si="6"/>
        <v>41844464.899150841</v>
      </c>
      <c r="P21" s="57">
        <f t="shared" si="2"/>
        <v>41844464.899150841</v>
      </c>
      <c r="Q21" s="57">
        <v>2629583353.2315001</v>
      </c>
      <c r="R21" s="59">
        <v>0</v>
      </c>
      <c r="S21" s="57">
        <f t="shared" si="3"/>
        <v>2629583353.2315001</v>
      </c>
      <c r="T21" s="59">
        <f t="shared" si="4"/>
        <v>8424191638.8747997</v>
      </c>
      <c r="U21" s="60">
        <f t="shared" si="5"/>
        <v>6756426047.3056488</v>
      </c>
      <c r="V21" s="52">
        <v>12</v>
      </c>
      <c r="AI21" s="61">
        <v>0</v>
      </c>
    </row>
    <row r="22" spans="1:35" ht="30" customHeight="1" x14ac:dyDescent="0.3">
      <c r="A22" s="52">
        <v>13</v>
      </c>
      <c r="B22" s="55" t="s">
        <v>46</v>
      </c>
      <c r="C22" s="62">
        <v>16</v>
      </c>
      <c r="D22" s="57">
        <v>2184867690.7969999</v>
      </c>
      <c r="E22" s="57">
        <v>0</v>
      </c>
      <c r="F22" s="58">
        <f t="shared" si="0"/>
        <v>2184867690.7969999</v>
      </c>
      <c r="G22" s="57">
        <v>174084423.31999999</v>
      </c>
      <c r="H22" s="57">
        <v>345000000</v>
      </c>
      <c r="I22" s="57">
        <f>1425600320.4-H22-G22</f>
        <v>906515897.08000016</v>
      </c>
      <c r="J22" s="57">
        <f t="shared" si="1"/>
        <v>759267370.39699984</v>
      </c>
      <c r="K22" s="57">
        <v>613060113.85329998</v>
      </c>
      <c r="L22" s="57">
        <v>91959017.078007743</v>
      </c>
      <c r="M22" s="57">
        <v>140275368.69850001</v>
      </c>
      <c r="N22" s="57">
        <v>80027635.063192263</v>
      </c>
      <c r="O22" s="57">
        <v>0</v>
      </c>
      <c r="P22" s="57">
        <f t="shared" si="2"/>
        <v>80027635.063192263</v>
      </c>
      <c r="Q22" s="57">
        <v>2243884904.4805999</v>
      </c>
      <c r="R22" s="59">
        <v>0</v>
      </c>
      <c r="S22" s="57">
        <f t="shared" si="3"/>
        <v>2243884904.4805999</v>
      </c>
      <c r="T22" s="59">
        <f t="shared" si="4"/>
        <v>5354074729.9706001</v>
      </c>
      <c r="U22" s="60">
        <f t="shared" si="5"/>
        <v>3928474409.5705996</v>
      </c>
      <c r="V22" s="52">
        <v>13</v>
      </c>
      <c r="AI22" s="61">
        <v>0</v>
      </c>
    </row>
    <row r="23" spans="1:35" ht="30" customHeight="1" x14ac:dyDescent="0.3">
      <c r="A23" s="52">
        <v>14</v>
      </c>
      <c r="B23" s="55" t="s">
        <v>47</v>
      </c>
      <c r="C23" s="62">
        <v>17</v>
      </c>
      <c r="D23" s="57">
        <v>2457397314.8724999</v>
      </c>
      <c r="E23" s="57">
        <v>0</v>
      </c>
      <c r="F23" s="58">
        <f t="shared" si="0"/>
        <v>2457397314.8724999</v>
      </c>
      <c r="G23" s="57">
        <v>236579312.91999999</v>
      </c>
      <c r="H23" s="57">
        <v>0</v>
      </c>
      <c r="I23" s="57">
        <f>698666711.66-H23-G23</f>
        <v>462087398.74000001</v>
      </c>
      <c r="J23" s="57">
        <f t="shared" si="1"/>
        <v>1758730603.2124999</v>
      </c>
      <c r="K23" s="57">
        <v>689530209.9914</v>
      </c>
      <c r="L23" s="57">
        <v>103429531.49868432</v>
      </c>
      <c r="M23" s="57">
        <v>172285455.9163</v>
      </c>
      <c r="N23" s="57">
        <v>90009887.714615688</v>
      </c>
      <c r="O23" s="57">
        <v>0</v>
      </c>
      <c r="P23" s="57">
        <f t="shared" si="2"/>
        <v>90009887.714615688</v>
      </c>
      <c r="Q23" s="57">
        <v>2538017463.6454</v>
      </c>
      <c r="R23" s="59">
        <v>0</v>
      </c>
      <c r="S23" s="57">
        <f t="shared" si="3"/>
        <v>2538017463.6454</v>
      </c>
      <c r="T23" s="59">
        <f t="shared" si="4"/>
        <v>6050669863.6388998</v>
      </c>
      <c r="U23" s="60">
        <f t="shared" si="5"/>
        <v>5352003151.9789</v>
      </c>
      <c r="V23" s="52">
        <v>14</v>
      </c>
      <c r="AI23" s="61">
        <v>0</v>
      </c>
    </row>
    <row r="24" spans="1:35" ht="30" customHeight="1" x14ac:dyDescent="0.3">
      <c r="A24" s="52">
        <v>15</v>
      </c>
      <c r="B24" s="55" t="s">
        <v>48</v>
      </c>
      <c r="C24" s="62">
        <v>11</v>
      </c>
      <c r="D24" s="57">
        <v>2301622471.1964002</v>
      </c>
      <c r="E24" s="57">
        <v>0</v>
      </c>
      <c r="F24" s="58">
        <f t="shared" si="0"/>
        <v>2301622471.1964002</v>
      </c>
      <c r="G24" s="57">
        <v>132891793.39</v>
      </c>
      <c r="H24" s="57">
        <v>898859918.29999995</v>
      </c>
      <c r="I24" s="57">
        <f>1645104745.98-H24-G24</f>
        <v>613353034.29000008</v>
      </c>
      <c r="J24" s="57">
        <f t="shared" si="1"/>
        <v>656517725.21640027</v>
      </c>
      <c r="K24" s="57">
        <v>645820769.91780007</v>
      </c>
      <c r="L24" s="57">
        <v>96873115.48772341</v>
      </c>
      <c r="M24" s="57">
        <v>133771713.2974</v>
      </c>
      <c r="N24" s="57">
        <v>84304145.259676591</v>
      </c>
      <c r="O24" s="57">
        <v>0</v>
      </c>
      <c r="P24" s="57">
        <f t="shared" si="2"/>
        <v>84304145.259676591</v>
      </c>
      <c r="Q24" s="57">
        <v>2283794831.3971</v>
      </c>
      <c r="R24" s="59">
        <v>0</v>
      </c>
      <c r="S24" s="57">
        <f t="shared" si="3"/>
        <v>2283794831.3971</v>
      </c>
      <c r="T24" s="59">
        <f t="shared" si="4"/>
        <v>5546187046.5560999</v>
      </c>
      <c r="U24" s="60">
        <f t="shared" si="5"/>
        <v>3901082300.5761003</v>
      </c>
      <c r="V24" s="52">
        <v>15</v>
      </c>
      <c r="AI24" s="61">
        <v>0</v>
      </c>
    </row>
    <row r="25" spans="1:35" ht="30" customHeight="1" x14ac:dyDescent="0.3">
      <c r="A25" s="52">
        <v>16</v>
      </c>
      <c r="B25" s="55" t="s">
        <v>49</v>
      </c>
      <c r="C25" s="62">
        <v>27</v>
      </c>
      <c r="D25" s="57">
        <v>2540587023.3919001</v>
      </c>
      <c r="E25" s="57">
        <v>960020961.22650003</v>
      </c>
      <c r="F25" s="58">
        <f t="shared" si="0"/>
        <v>3500607984.6184001</v>
      </c>
      <c r="G25" s="57">
        <v>122916438.27</v>
      </c>
      <c r="H25" s="57">
        <v>0</v>
      </c>
      <c r="I25" s="57">
        <f>2429887756.83-H25-G25</f>
        <v>2306971318.5599999</v>
      </c>
      <c r="J25" s="57">
        <f t="shared" si="1"/>
        <v>1070720227.7884002</v>
      </c>
      <c r="K25" s="57">
        <v>712872718.27740002</v>
      </c>
      <c r="L25" s="57">
        <v>106930907.7416148</v>
      </c>
      <c r="M25" s="57">
        <v>180446247.3831</v>
      </c>
      <c r="N25" s="57">
        <v>93056971.829885185</v>
      </c>
      <c r="O25" s="57">
        <f t="shared" ref="O25" si="7">N25/2</f>
        <v>46528485.914942592</v>
      </c>
      <c r="P25" s="57">
        <f t="shared" si="2"/>
        <v>46528485.914942592</v>
      </c>
      <c r="Q25" s="57">
        <v>2631763032.5393</v>
      </c>
      <c r="R25" s="59">
        <v>0</v>
      </c>
      <c r="S25" s="57">
        <f t="shared" si="3"/>
        <v>2631763032.5393</v>
      </c>
      <c r="T25" s="59">
        <f t="shared" si="4"/>
        <v>7225677862.3896999</v>
      </c>
      <c r="U25" s="60">
        <f t="shared" si="5"/>
        <v>4749261619.6447573</v>
      </c>
      <c r="V25" s="52">
        <v>16</v>
      </c>
      <c r="AI25" s="61">
        <v>0</v>
      </c>
    </row>
    <row r="26" spans="1:35" ht="30" customHeight="1" x14ac:dyDescent="0.3">
      <c r="A26" s="52">
        <v>17</v>
      </c>
      <c r="B26" s="55" t="s">
        <v>50</v>
      </c>
      <c r="C26" s="62">
        <v>27</v>
      </c>
      <c r="D26" s="57">
        <v>2732637019.2045999</v>
      </c>
      <c r="E26" s="57">
        <v>0</v>
      </c>
      <c r="F26" s="58">
        <f t="shared" si="0"/>
        <v>2732637019.2045999</v>
      </c>
      <c r="G26" s="57">
        <v>66966469.700000003</v>
      </c>
      <c r="H26" s="57">
        <v>0</v>
      </c>
      <c r="I26" s="57">
        <f>385098199.41-H26-G26</f>
        <v>318131729.71000004</v>
      </c>
      <c r="J26" s="57">
        <f t="shared" si="1"/>
        <v>2347538819.7946</v>
      </c>
      <c r="K26" s="57">
        <v>766760737.58140004</v>
      </c>
      <c r="L26" s="57">
        <v>115014110.63719092</v>
      </c>
      <c r="M26" s="57">
        <v>161589259.9023</v>
      </c>
      <c r="N26" s="57">
        <v>100091405.55940908</v>
      </c>
      <c r="O26" s="57">
        <v>0</v>
      </c>
      <c r="P26" s="57">
        <f t="shared" si="2"/>
        <v>100091405.55940908</v>
      </c>
      <c r="Q26" s="57">
        <v>2929412299.3164001</v>
      </c>
      <c r="R26" s="59">
        <v>0</v>
      </c>
      <c r="S26" s="57">
        <f t="shared" si="3"/>
        <v>2929412299.3164001</v>
      </c>
      <c r="T26" s="59">
        <f t="shared" si="4"/>
        <v>6805504832.2012997</v>
      </c>
      <c r="U26" s="60">
        <f t="shared" si="5"/>
        <v>6420406632.7912998</v>
      </c>
      <c r="V26" s="52">
        <v>17</v>
      </c>
      <c r="AI26" s="61">
        <v>0</v>
      </c>
    </row>
    <row r="27" spans="1:35" ht="30" customHeight="1" x14ac:dyDescent="0.3">
      <c r="A27" s="52">
        <v>18</v>
      </c>
      <c r="B27" s="55" t="s">
        <v>51</v>
      </c>
      <c r="C27" s="62">
        <v>23</v>
      </c>
      <c r="D27" s="57">
        <v>3201602102.2161999</v>
      </c>
      <c r="E27" s="57">
        <v>0</v>
      </c>
      <c r="F27" s="58">
        <f t="shared" si="0"/>
        <v>3201602102.2161999</v>
      </c>
      <c r="G27" s="57">
        <v>1489562335.5</v>
      </c>
      <c r="H27" s="57">
        <v>0</v>
      </c>
      <c r="I27" s="57">
        <f>2731546316.85-H27-G27</f>
        <v>1241983981.3499999</v>
      </c>
      <c r="J27" s="57">
        <f t="shared" si="1"/>
        <v>470055785.36619997</v>
      </c>
      <c r="K27" s="57">
        <v>898349386.35650003</v>
      </c>
      <c r="L27" s="57">
        <v>134752407.95348865</v>
      </c>
      <c r="M27" s="57">
        <v>219009693.67719999</v>
      </c>
      <c r="N27" s="57">
        <v>117268723.28841133</v>
      </c>
      <c r="O27" s="57">
        <v>0</v>
      </c>
      <c r="P27" s="57">
        <f t="shared" si="2"/>
        <v>117268723.28841133</v>
      </c>
      <c r="Q27" s="57">
        <v>3294045772.8136001</v>
      </c>
      <c r="R27" s="59">
        <v>0</v>
      </c>
      <c r="S27" s="57">
        <f t="shared" si="3"/>
        <v>3294045772.8136001</v>
      </c>
      <c r="T27" s="59">
        <f t="shared" si="4"/>
        <v>7865028086.3053999</v>
      </c>
      <c r="U27" s="60">
        <f t="shared" si="5"/>
        <v>5133481769.4554005</v>
      </c>
      <c r="V27" s="52">
        <v>18</v>
      </c>
      <c r="AI27" s="61">
        <v>0</v>
      </c>
    </row>
    <row r="28" spans="1:35" ht="30" customHeight="1" x14ac:dyDescent="0.3">
      <c r="A28" s="52">
        <v>19</v>
      </c>
      <c r="B28" s="55" t="s">
        <v>52</v>
      </c>
      <c r="C28" s="62">
        <v>44</v>
      </c>
      <c r="D28" s="57">
        <v>3875895778.704</v>
      </c>
      <c r="E28" s="57">
        <v>0</v>
      </c>
      <c r="F28" s="58">
        <f t="shared" si="0"/>
        <v>3875895778.704</v>
      </c>
      <c r="G28" s="57">
        <v>202477930.22</v>
      </c>
      <c r="H28" s="57">
        <v>292615190</v>
      </c>
      <c r="I28" s="57">
        <f>2220991145.75-H28-G28</f>
        <v>1725898025.53</v>
      </c>
      <c r="J28" s="57">
        <f t="shared" si="1"/>
        <v>1654904632.9540002</v>
      </c>
      <c r="K28" s="57">
        <v>1087551945.3120999</v>
      </c>
      <c r="L28" s="57">
        <v>163132791.79687259</v>
      </c>
      <c r="M28" s="57">
        <v>287407520.91280001</v>
      </c>
      <c r="N28" s="57">
        <v>141966845.05332741</v>
      </c>
      <c r="O28" s="57">
        <v>0</v>
      </c>
      <c r="P28" s="57">
        <f t="shared" si="2"/>
        <v>141966845.05332741</v>
      </c>
      <c r="Q28" s="57">
        <v>4376970622.3896999</v>
      </c>
      <c r="R28" s="59">
        <v>0</v>
      </c>
      <c r="S28" s="57">
        <f t="shared" si="3"/>
        <v>4376970622.3896999</v>
      </c>
      <c r="T28" s="59">
        <f t="shared" si="4"/>
        <v>9932925504.1688004</v>
      </c>
      <c r="U28" s="60">
        <f t="shared" si="5"/>
        <v>7711934358.4188004</v>
      </c>
      <c r="V28" s="52">
        <v>19</v>
      </c>
      <c r="AI28" s="61">
        <v>0</v>
      </c>
    </row>
    <row r="29" spans="1:35" ht="30" customHeight="1" x14ac:dyDescent="0.3">
      <c r="A29" s="52">
        <v>20</v>
      </c>
      <c r="B29" s="55" t="s">
        <v>53</v>
      </c>
      <c r="C29" s="62">
        <v>34</v>
      </c>
      <c r="D29" s="57">
        <v>3003708920.6836996</v>
      </c>
      <c r="E29" s="57">
        <v>0</v>
      </c>
      <c r="F29" s="58">
        <f t="shared" si="0"/>
        <v>3003708920.6836996</v>
      </c>
      <c r="G29" s="57">
        <v>172335440.80000001</v>
      </c>
      <c r="H29" s="57">
        <v>850000000</v>
      </c>
      <c r="I29" s="57">
        <f>2044359606.08-H29-G29</f>
        <v>1022024165.28</v>
      </c>
      <c r="J29" s="57">
        <f t="shared" si="1"/>
        <v>959349314.60369945</v>
      </c>
      <c r="K29" s="57">
        <v>842821805.93959999</v>
      </c>
      <c r="L29" s="57">
        <v>126423270.8909325</v>
      </c>
      <c r="M29" s="57">
        <v>191187615.78490001</v>
      </c>
      <c r="N29" s="57">
        <v>110020264.5465675</v>
      </c>
      <c r="O29" s="57">
        <v>0</v>
      </c>
      <c r="P29" s="57">
        <f t="shared" si="2"/>
        <v>110020264.5465675</v>
      </c>
      <c r="Q29" s="57">
        <v>3135613639.9924002</v>
      </c>
      <c r="R29" s="59">
        <v>0</v>
      </c>
      <c r="S29" s="57">
        <f t="shared" si="3"/>
        <v>3135613639.9924002</v>
      </c>
      <c r="T29" s="59">
        <f t="shared" si="4"/>
        <v>7409775517.8381004</v>
      </c>
      <c r="U29" s="60">
        <f t="shared" si="5"/>
        <v>5365415911.7580996</v>
      </c>
      <c r="V29" s="52">
        <v>20</v>
      </c>
      <c r="AI29" s="61">
        <v>0</v>
      </c>
    </row>
    <row r="30" spans="1:35" ht="30" customHeight="1" x14ac:dyDescent="0.3">
      <c r="A30" s="52">
        <v>21</v>
      </c>
      <c r="B30" s="55" t="s">
        <v>54</v>
      </c>
      <c r="C30" s="62">
        <v>21</v>
      </c>
      <c r="D30" s="57">
        <v>2580200948.5222001</v>
      </c>
      <c r="E30" s="57">
        <v>0</v>
      </c>
      <c r="F30" s="58">
        <f t="shared" si="0"/>
        <v>2580200948.5222001</v>
      </c>
      <c r="G30" s="57">
        <v>84522952.109999999</v>
      </c>
      <c r="H30" s="57">
        <v>0</v>
      </c>
      <c r="I30" s="57">
        <f>1048214329.25-H30-G30</f>
        <v>963691377.13999999</v>
      </c>
      <c r="J30" s="57">
        <f t="shared" si="1"/>
        <v>1531986619.2722001</v>
      </c>
      <c r="K30" s="57">
        <v>723988136.18260002</v>
      </c>
      <c r="L30" s="57">
        <v>108598220.42741004</v>
      </c>
      <c r="M30" s="57">
        <v>147898177.21129999</v>
      </c>
      <c r="N30" s="57">
        <v>94507956.142089963</v>
      </c>
      <c r="O30" s="57">
        <f t="shared" ref="O30:O32" si="8">N30/2</f>
        <v>47253978.071044981</v>
      </c>
      <c r="P30" s="57">
        <f t="shared" si="2"/>
        <v>47253978.071044981</v>
      </c>
      <c r="Q30" s="57">
        <v>2517385299.3719001</v>
      </c>
      <c r="R30" s="59">
        <v>0</v>
      </c>
      <c r="S30" s="57">
        <f t="shared" si="3"/>
        <v>2517385299.3719001</v>
      </c>
      <c r="T30" s="59">
        <f t="shared" si="4"/>
        <v>6172578737.8575001</v>
      </c>
      <c r="U30" s="60">
        <f t="shared" si="5"/>
        <v>5077110430.5364552</v>
      </c>
      <c r="V30" s="52">
        <v>21</v>
      </c>
      <c r="AI30" s="61">
        <v>0</v>
      </c>
    </row>
    <row r="31" spans="1:35" ht="30" customHeight="1" x14ac:dyDescent="0.3">
      <c r="A31" s="52">
        <v>22</v>
      </c>
      <c r="B31" s="55" t="s">
        <v>55</v>
      </c>
      <c r="C31" s="62">
        <v>21</v>
      </c>
      <c r="D31" s="57">
        <v>2700691455.1921997</v>
      </c>
      <c r="E31" s="57">
        <v>0</v>
      </c>
      <c r="F31" s="58">
        <f t="shared" si="0"/>
        <v>2700691455.1921997</v>
      </c>
      <c r="G31" s="57">
        <v>118782009.45999999</v>
      </c>
      <c r="H31" s="57">
        <v>117593824.09999999</v>
      </c>
      <c r="I31" s="57">
        <f>1965379213.84-H31-G31</f>
        <v>1729003380.28</v>
      </c>
      <c r="J31" s="57">
        <f t="shared" si="1"/>
        <v>735312241.35219979</v>
      </c>
      <c r="K31" s="57">
        <v>757797013.51110005</v>
      </c>
      <c r="L31" s="57">
        <v>113669552.02664074</v>
      </c>
      <c r="M31" s="57">
        <v>155938482.09119999</v>
      </c>
      <c r="N31" s="57">
        <v>98921299.035659283</v>
      </c>
      <c r="O31" s="57">
        <f t="shared" si="8"/>
        <v>49460649.517829642</v>
      </c>
      <c r="P31" s="57">
        <f t="shared" si="2"/>
        <v>49460649.517829642</v>
      </c>
      <c r="Q31" s="57">
        <v>2513694543.9219999</v>
      </c>
      <c r="R31" s="59">
        <v>0</v>
      </c>
      <c r="S31" s="57">
        <f t="shared" si="3"/>
        <v>2513694543.9219999</v>
      </c>
      <c r="T31" s="59">
        <f t="shared" si="4"/>
        <v>6340712345.7788</v>
      </c>
      <c r="U31" s="60">
        <f t="shared" si="5"/>
        <v>4325872482.42097</v>
      </c>
      <c r="V31" s="52">
        <v>22</v>
      </c>
      <c r="AI31" s="61">
        <v>0</v>
      </c>
    </row>
    <row r="32" spans="1:35" ht="30" customHeight="1" x14ac:dyDescent="0.3">
      <c r="A32" s="52">
        <v>23</v>
      </c>
      <c r="B32" s="55" t="s">
        <v>56</v>
      </c>
      <c r="C32" s="62">
        <v>16</v>
      </c>
      <c r="D32" s="57">
        <v>2175126706.2458</v>
      </c>
      <c r="E32" s="57">
        <v>0</v>
      </c>
      <c r="F32" s="58">
        <f t="shared" si="0"/>
        <v>2175126706.2458</v>
      </c>
      <c r="G32" s="57">
        <v>79618821.510000005</v>
      </c>
      <c r="H32" s="57">
        <v>632203900</v>
      </c>
      <c r="I32" s="57">
        <f>1366569287.46-H32-G32</f>
        <v>654746565.95000005</v>
      </c>
      <c r="J32" s="57">
        <f t="shared" si="1"/>
        <v>808557418.78579998</v>
      </c>
      <c r="K32" s="57">
        <v>610326854.93649995</v>
      </c>
      <c r="L32" s="57">
        <v>91549028.240442678</v>
      </c>
      <c r="M32" s="57">
        <v>150678468.1656</v>
      </c>
      <c r="N32" s="57">
        <v>79670840.93785733</v>
      </c>
      <c r="O32" s="57">
        <f t="shared" si="8"/>
        <v>39835420.468928665</v>
      </c>
      <c r="P32" s="57">
        <f t="shared" si="2"/>
        <v>39835420.468928665</v>
      </c>
      <c r="Q32" s="57">
        <v>2415495329.8544002</v>
      </c>
      <c r="R32" s="59">
        <v>0</v>
      </c>
      <c r="S32" s="57">
        <f t="shared" si="3"/>
        <v>2415495329.8544002</v>
      </c>
      <c r="T32" s="59">
        <f t="shared" si="4"/>
        <v>5522847228.380599</v>
      </c>
      <c r="U32" s="60">
        <f t="shared" si="5"/>
        <v>4116442520.4516716</v>
      </c>
      <c r="V32" s="52">
        <v>23</v>
      </c>
      <c r="AI32" s="61">
        <v>0</v>
      </c>
    </row>
    <row r="33" spans="1:35" ht="30" customHeight="1" x14ac:dyDescent="0.3">
      <c r="A33" s="52">
        <v>24</v>
      </c>
      <c r="B33" s="55" t="s">
        <v>57</v>
      </c>
      <c r="C33" s="62">
        <v>20</v>
      </c>
      <c r="D33" s="57">
        <v>3273445425.7914996</v>
      </c>
      <c r="E33" s="57">
        <v>0</v>
      </c>
      <c r="F33" s="58">
        <f t="shared" si="0"/>
        <v>3273445425.7914996</v>
      </c>
      <c r="G33" s="57">
        <v>2637685277.4699998</v>
      </c>
      <c r="H33" s="57">
        <v>0</v>
      </c>
      <c r="I33" s="57">
        <f>3284360607.28-H33-G33</f>
        <v>646675329.81000042</v>
      </c>
      <c r="J33" s="57">
        <f t="shared" si="1"/>
        <v>-10915181.488500595</v>
      </c>
      <c r="K33" s="57">
        <v>918508170.48619998</v>
      </c>
      <c r="L33" s="57">
        <v>137776225.57296908</v>
      </c>
      <c r="M33" s="57">
        <v>623307376.87660003</v>
      </c>
      <c r="N33" s="57">
        <v>119900210.45123091</v>
      </c>
      <c r="O33" s="57">
        <v>0</v>
      </c>
      <c r="P33" s="57">
        <f t="shared" si="2"/>
        <v>119900210.45123091</v>
      </c>
      <c r="Q33" s="57">
        <v>18360693281.469101</v>
      </c>
      <c r="R33" s="119">
        <v>6617853446.5</v>
      </c>
      <c r="S33" s="57">
        <f>Q33-R33</f>
        <v>11742839834.969101</v>
      </c>
      <c r="T33" s="59">
        <f t="shared" si="4"/>
        <v>23433630690.647598</v>
      </c>
      <c r="U33" s="60">
        <f t="shared" si="5"/>
        <v>13531416636.867599</v>
      </c>
      <c r="V33" s="52">
        <v>24</v>
      </c>
      <c r="AI33" s="61">
        <v>0</v>
      </c>
    </row>
    <row r="34" spans="1:35" ht="30" customHeight="1" x14ac:dyDescent="0.3">
      <c r="A34" s="52">
        <v>25</v>
      </c>
      <c r="B34" s="55" t="s">
        <v>58</v>
      </c>
      <c r="C34" s="62">
        <v>13</v>
      </c>
      <c r="D34" s="57">
        <v>2253435941.4844999</v>
      </c>
      <c r="E34" s="57">
        <v>0</v>
      </c>
      <c r="F34" s="58">
        <f t="shared" si="0"/>
        <v>2253435941.4844999</v>
      </c>
      <c r="G34" s="57">
        <v>75717060.810000002</v>
      </c>
      <c r="H34" s="57">
        <v>124722672.83</v>
      </c>
      <c r="I34" s="57">
        <f>791086744.7-H34-G34</f>
        <v>590647011.05999994</v>
      </c>
      <c r="J34" s="57">
        <f t="shared" si="1"/>
        <v>1462349196.7845001</v>
      </c>
      <c r="K34" s="57">
        <v>632299933.15689993</v>
      </c>
      <c r="L34" s="57">
        <v>94844989.973593131</v>
      </c>
      <c r="M34" s="57">
        <v>134168709.41230001</v>
      </c>
      <c r="N34" s="57">
        <v>82539162.404706866</v>
      </c>
      <c r="O34" s="57">
        <v>0</v>
      </c>
      <c r="P34" s="57">
        <f t="shared" si="2"/>
        <v>82539162.404706866</v>
      </c>
      <c r="Q34" s="57">
        <v>2174246102.6859999</v>
      </c>
      <c r="R34" s="59">
        <v>0</v>
      </c>
      <c r="S34" s="57">
        <f t="shared" si="3"/>
        <v>2174246102.6859999</v>
      </c>
      <c r="T34" s="59">
        <f t="shared" si="4"/>
        <v>5371534839.118</v>
      </c>
      <c r="U34" s="60">
        <f t="shared" si="5"/>
        <v>4580448094.4180002</v>
      </c>
      <c r="V34" s="52">
        <v>25</v>
      </c>
      <c r="AI34" s="61">
        <v>0</v>
      </c>
    </row>
    <row r="35" spans="1:35" ht="30" customHeight="1" x14ac:dyDescent="0.3">
      <c r="A35" s="52">
        <v>26</v>
      </c>
      <c r="B35" s="55" t="s">
        <v>59</v>
      </c>
      <c r="C35" s="62">
        <v>25</v>
      </c>
      <c r="D35" s="57">
        <v>2894438134.8171</v>
      </c>
      <c r="E35" s="57">
        <v>0</v>
      </c>
      <c r="F35" s="58">
        <f t="shared" si="0"/>
        <v>2894438134.8171</v>
      </c>
      <c r="G35" s="57">
        <v>132306927.39</v>
      </c>
      <c r="H35" s="57">
        <v>810734593.96000004</v>
      </c>
      <c r="I35" s="57">
        <f>2357727997.16-H35-G35</f>
        <v>1414686475.8099997</v>
      </c>
      <c r="J35" s="57">
        <f t="shared" si="1"/>
        <v>536710137.65710044</v>
      </c>
      <c r="K35" s="57">
        <v>812161111.60720003</v>
      </c>
      <c r="L35" s="57">
        <v>121824166.74105686</v>
      </c>
      <c r="M35" s="57">
        <v>170350925.53839999</v>
      </c>
      <c r="N35" s="57">
        <v>106017879.13384312</v>
      </c>
      <c r="O35" s="57">
        <f t="shared" ref="O35:O37" si="9">N35/2</f>
        <v>53008939.566921562</v>
      </c>
      <c r="P35" s="57">
        <f t="shared" si="2"/>
        <v>53008939.566921562</v>
      </c>
      <c r="Q35" s="57">
        <v>2650194816.5359998</v>
      </c>
      <c r="R35" s="59">
        <v>0</v>
      </c>
      <c r="S35" s="57">
        <f t="shared" si="3"/>
        <v>2650194816.5359998</v>
      </c>
      <c r="T35" s="59">
        <f t="shared" si="4"/>
        <v>6754987034.3735991</v>
      </c>
      <c r="U35" s="60">
        <f t="shared" si="5"/>
        <v>4344250097.6466789</v>
      </c>
      <c r="V35" s="52">
        <v>26</v>
      </c>
      <c r="AI35" s="61">
        <v>0</v>
      </c>
    </row>
    <row r="36" spans="1:35" ht="30" customHeight="1" x14ac:dyDescent="0.3">
      <c r="A36" s="52">
        <v>27</v>
      </c>
      <c r="B36" s="55" t="s">
        <v>60</v>
      </c>
      <c r="C36" s="62">
        <v>20</v>
      </c>
      <c r="D36" s="57">
        <v>2270172214.1981001</v>
      </c>
      <c r="E36" s="57">
        <v>0</v>
      </c>
      <c r="F36" s="58">
        <f t="shared" si="0"/>
        <v>2270172214.1981001</v>
      </c>
      <c r="G36" s="57">
        <v>286416050.41000003</v>
      </c>
      <c r="H36" s="57">
        <v>385796101</v>
      </c>
      <c r="I36" s="57">
        <f>2713881490.82-H36-G36</f>
        <v>2041669339.4100001</v>
      </c>
      <c r="J36" s="57">
        <f t="shared" si="1"/>
        <v>-443709276.62190008</v>
      </c>
      <c r="K36" s="57">
        <v>636996025.87620008</v>
      </c>
      <c r="L36" s="57">
        <v>95549403.881418228</v>
      </c>
      <c r="M36" s="57">
        <v>206326282.6464</v>
      </c>
      <c r="N36" s="57">
        <v>83152180.909481779</v>
      </c>
      <c r="O36" s="57">
        <v>0</v>
      </c>
      <c r="P36" s="57">
        <f t="shared" si="2"/>
        <v>83152180.909481779</v>
      </c>
      <c r="Q36" s="57">
        <v>2699383579.9720001</v>
      </c>
      <c r="R36" s="59">
        <v>0</v>
      </c>
      <c r="S36" s="57">
        <f t="shared" si="3"/>
        <v>2699383579.9720001</v>
      </c>
      <c r="T36" s="59">
        <f t="shared" si="4"/>
        <v>5991579687.4836006</v>
      </c>
      <c r="U36" s="60">
        <f t="shared" si="5"/>
        <v>3277698196.6636</v>
      </c>
      <c r="V36" s="52">
        <v>27</v>
      </c>
      <c r="AI36" s="61">
        <v>0</v>
      </c>
    </row>
    <row r="37" spans="1:35" ht="30" customHeight="1" x14ac:dyDescent="0.3">
      <c r="A37" s="52">
        <v>28</v>
      </c>
      <c r="B37" s="55" t="s">
        <v>61</v>
      </c>
      <c r="C37" s="62">
        <v>18</v>
      </c>
      <c r="D37" s="57">
        <v>2274669679.5987</v>
      </c>
      <c r="E37" s="57">
        <v>2513560840.8460002</v>
      </c>
      <c r="F37" s="58">
        <f t="shared" si="0"/>
        <v>4788230520.4447002</v>
      </c>
      <c r="G37" s="57">
        <v>161563693.81</v>
      </c>
      <c r="H37" s="57">
        <v>644248762.91999996</v>
      </c>
      <c r="I37" s="57">
        <f>1508003186.74-H37-G37</f>
        <v>702190730.00999999</v>
      </c>
      <c r="J37" s="57">
        <f t="shared" si="1"/>
        <v>3280227333.7046995</v>
      </c>
      <c r="K37" s="57">
        <v>638257986.3427</v>
      </c>
      <c r="L37" s="57">
        <v>95738697.951378256</v>
      </c>
      <c r="M37" s="57">
        <v>168525926.49860001</v>
      </c>
      <c r="N37" s="57">
        <v>83316914.692421749</v>
      </c>
      <c r="O37" s="57">
        <f t="shared" si="9"/>
        <v>41658457.346210875</v>
      </c>
      <c r="P37" s="57">
        <f t="shared" si="2"/>
        <v>41658457.346210875</v>
      </c>
      <c r="Q37" s="57">
        <v>2583734992.9106998</v>
      </c>
      <c r="R37" s="59">
        <v>0</v>
      </c>
      <c r="S37" s="57">
        <f t="shared" si="3"/>
        <v>2583734992.9106998</v>
      </c>
      <c r="T37" s="59">
        <f t="shared" si="4"/>
        <v>8357805038.8404999</v>
      </c>
      <c r="U37" s="60">
        <f t="shared" si="5"/>
        <v>6808143394.7542887</v>
      </c>
      <c r="V37" s="52">
        <v>28</v>
      </c>
      <c r="AI37" s="61">
        <v>0</v>
      </c>
    </row>
    <row r="38" spans="1:35" ht="30" customHeight="1" x14ac:dyDescent="0.3">
      <c r="A38" s="52">
        <v>29</v>
      </c>
      <c r="B38" s="55" t="s">
        <v>62</v>
      </c>
      <c r="C38" s="62">
        <v>30</v>
      </c>
      <c r="D38" s="57">
        <v>2228555445.1317997</v>
      </c>
      <c r="E38" s="57">
        <v>0</v>
      </c>
      <c r="F38" s="58">
        <f t="shared" si="0"/>
        <v>2228555445.1317997</v>
      </c>
      <c r="G38" s="57">
        <v>245947370.66999999</v>
      </c>
      <c r="H38" s="57">
        <v>0</v>
      </c>
      <c r="I38" s="57">
        <f>1875902811.95-H38-G38</f>
        <v>1629955441.28</v>
      </c>
      <c r="J38" s="57">
        <f t="shared" si="1"/>
        <v>352652633.18179965</v>
      </c>
      <c r="K38" s="57">
        <v>625318622.57649994</v>
      </c>
      <c r="L38" s="57">
        <v>93797793.386497989</v>
      </c>
      <c r="M38" s="57">
        <v>168659854.56189999</v>
      </c>
      <c r="N38" s="57">
        <v>81627836.153402001</v>
      </c>
      <c r="O38" s="57">
        <v>0</v>
      </c>
      <c r="P38" s="57">
        <f t="shared" si="2"/>
        <v>81627836.153402001</v>
      </c>
      <c r="Q38" s="57">
        <v>2495378120.4524002</v>
      </c>
      <c r="R38" s="59">
        <v>0</v>
      </c>
      <c r="S38" s="57">
        <f t="shared" si="3"/>
        <v>2495378120.4524002</v>
      </c>
      <c r="T38" s="59">
        <f t="shared" si="4"/>
        <v>5693337672.2624998</v>
      </c>
      <c r="U38" s="60">
        <f t="shared" si="5"/>
        <v>3817434860.3125</v>
      </c>
      <c r="V38" s="52">
        <v>29</v>
      </c>
      <c r="AI38" s="61">
        <v>0</v>
      </c>
    </row>
    <row r="39" spans="1:35" ht="30" customHeight="1" x14ac:dyDescent="0.3">
      <c r="A39" s="52">
        <v>30</v>
      </c>
      <c r="B39" s="55" t="s">
        <v>63</v>
      </c>
      <c r="C39" s="62">
        <v>33</v>
      </c>
      <c r="D39" s="57">
        <v>2740685330.7465</v>
      </c>
      <c r="E39" s="57">
        <v>0</v>
      </c>
      <c r="F39" s="58">
        <f t="shared" si="0"/>
        <v>2740685330.7465</v>
      </c>
      <c r="G39" s="57">
        <v>429816561.88</v>
      </c>
      <c r="H39" s="57">
        <v>0</v>
      </c>
      <c r="I39" s="57">
        <f>2276292936.45-H39-G39</f>
        <v>1846476374.5699997</v>
      </c>
      <c r="J39" s="57">
        <f t="shared" si="1"/>
        <v>464392394.29650021</v>
      </c>
      <c r="K39" s="57">
        <v>769019043.11230004</v>
      </c>
      <c r="L39" s="57">
        <v>115352856.46685097</v>
      </c>
      <c r="M39" s="57">
        <v>237178180.34380001</v>
      </c>
      <c r="N39" s="57">
        <v>100386200.22434904</v>
      </c>
      <c r="O39" s="57">
        <v>0</v>
      </c>
      <c r="P39" s="57">
        <f t="shared" si="2"/>
        <v>100386200.22434904</v>
      </c>
      <c r="Q39" s="57">
        <v>4216642095.3566999</v>
      </c>
      <c r="R39" s="59">
        <v>0</v>
      </c>
      <c r="S39" s="57">
        <f t="shared" si="3"/>
        <v>4216642095.3566999</v>
      </c>
      <c r="T39" s="59">
        <f t="shared" si="4"/>
        <v>8179263706.2504997</v>
      </c>
      <c r="U39" s="60">
        <f t="shared" si="5"/>
        <v>5902970769.8004999</v>
      </c>
      <c r="V39" s="52">
        <v>30</v>
      </c>
      <c r="AI39" s="61">
        <v>0</v>
      </c>
    </row>
    <row r="40" spans="1:35" ht="30" customHeight="1" x14ac:dyDescent="0.3">
      <c r="A40" s="52">
        <v>31</v>
      </c>
      <c r="B40" s="55" t="s">
        <v>64</v>
      </c>
      <c r="C40" s="62">
        <v>17</v>
      </c>
      <c r="D40" s="57">
        <v>2551668359.1610003</v>
      </c>
      <c r="E40" s="57">
        <v>0</v>
      </c>
      <c r="F40" s="58">
        <f t="shared" si="0"/>
        <v>2551668359.1610003</v>
      </c>
      <c r="G40" s="57">
        <v>60304686.590000004</v>
      </c>
      <c r="H40" s="57">
        <v>1031399422.965</v>
      </c>
      <c r="I40" s="57">
        <f>2325453398.7-H40-G40</f>
        <v>1233749289.1449997</v>
      </c>
      <c r="J40" s="57">
        <f t="shared" si="1"/>
        <v>226214960.4610002</v>
      </c>
      <c r="K40" s="57">
        <v>715982071.3046</v>
      </c>
      <c r="L40" s="57">
        <v>107397310.69570987</v>
      </c>
      <c r="M40" s="57">
        <v>159028103.48010001</v>
      </c>
      <c r="N40" s="57">
        <v>93462860.524390131</v>
      </c>
      <c r="O40" s="57">
        <f t="shared" ref="O40:O41" si="10">N40/2</f>
        <v>46731430.262195066</v>
      </c>
      <c r="P40" s="57">
        <f t="shared" si="2"/>
        <v>46731430.262195066</v>
      </c>
      <c r="Q40" s="57">
        <v>2485697119.7365999</v>
      </c>
      <c r="R40" s="59">
        <v>0</v>
      </c>
      <c r="S40" s="57">
        <f t="shared" si="3"/>
        <v>2485697119.7365999</v>
      </c>
      <c r="T40" s="59">
        <f t="shared" si="4"/>
        <v>6113235824.9024</v>
      </c>
      <c r="U40" s="60">
        <f>J40+K40+L40+M40+P40+S40</f>
        <v>3741050995.9402051</v>
      </c>
      <c r="V40" s="52">
        <v>31</v>
      </c>
      <c r="AI40" s="61">
        <v>0</v>
      </c>
    </row>
    <row r="41" spans="1:35" ht="30" customHeight="1" x14ac:dyDescent="0.3">
      <c r="A41" s="52">
        <v>32</v>
      </c>
      <c r="B41" s="55" t="s">
        <v>65</v>
      </c>
      <c r="C41" s="62">
        <v>23</v>
      </c>
      <c r="D41" s="57">
        <v>2635269630.6384001</v>
      </c>
      <c r="E41" s="57">
        <v>13822450181.125601</v>
      </c>
      <c r="F41" s="58">
        <f t="shared" si="0"/>
        <v>16457719811.764</v>
      </c>
      <c r="G41" s="57">
        <v>289308919.64999998</v>
      </c>
      <c r="H41" s="57">
        <v>0</v>
      </c>
      <c r="I41" s="57">
        <f>1757597804.79-H41-G41</f>
        <v>1468288885.1399999</v>
      </c>
      <c r="J41" s="57">
        <f t="shared" si="1"/>
        <v>14700122006.974001</v>
      </c>
      <c r="K41" s="57">
        <v>739440061.56449997</v>
      </c>
      <c r="L41" s="57">
        <v>110916009.23468035</v>
      </c>
      <c r="M41" s="57">
        <v>224356832.11129999</v>
      </c>
      <c r="N41" s="57">
        <v>96525019.424419641</v>
      </c>
      <c r="O41" s="57">
        <f t="shared" si="10"/>
        <v>48262509.712209821</v>
      </c>
      <c r="P41" s="57">
        <f t="shared" si="2"/>
        <v>48262509.712209821</v>
      </c>
      <c r="Q41" s="57">
        <v>6932244718.2992001</v>
      </c>
      <c r="R41" s="59">
        <v>0</v>
      </c>
      <c r="S41" s="57">
        <f t="shared" si="3"/>
        <v>6932244718.2992001</v>
      </c>
      <c r="T41" s="59">
        <f t="shared" si="4"/>
        <v>24561202452.398098</v>
      </c>
      <c r="U41" s="60">
        <f t="shared" si="5"/>
        <v>22755342137.895889</v>
      </c>
      <c r="V41" s="52">
        <v>32</v>
      </c>
      <c r="AI41" s="61">
        <v>0</v>
      </c>
    </row>
    <row r="42" spans="1:35" ht="30" customHeight="1" x14ac:dyDescent="0.3">
      <c r="A42" s="52">
        <v>33</v>
      </c>
      <c r="B42" s="55" t="s">
        <v>66</v>
      </c>
      <c r="C42" s="62">
        <v>23</v>
      </c>
      <c r="D42" s="57">
        <v>2693006325.5714998</v>
      </c>
      <c r="E42" s="57">
        <v>0</v>
      </c>
      <c r="F42" s="58">
        <f t="shared" si="0"/>
        <v>2693006325.5714998</v>
      </c>
      <c r="G42" s="57">
        <v>73111095.489999995</v>
      </c>
      <c r="H42" s="57">
        <v>206017834</v>
      </c>
      <c r="I42" s="57">
        <f>1781570561.94-H42-G42</f>
        <v>1502441632.45</v>
      </c>
      <c r="J42" s="57">
        <f t="shared" si="1"/>
        <v>911435763.63150001</v>
      </c>
      <c r="K42" s="57">
        <v>755640614.54009998</v>
      </c>
      <c r="L42" s="57">
        <v>113346092.1810257</v>
      </c>
      <c r="M42" s="57">
        <v>157607060.99849999</v>
      </c>
      <c r="N42" s="57">
        <v>98639807.048074305</v>
      </c>
      <c r="O42" s="57">
        <v>0</v>
      </c>
      <c r="P42" s="57">
        <f t="shared" si="2"/>
        <v>98639807.048074305</v>
      </c>
      <c r="Q42" s="57">
        <v>2573411293.8695998</v>
      </c>
      <c r="R42" s="59">
        <v>0</v>
      </c>
      <c r="S42" s="57">
        <f t="shared" si="3"/>
        <v>2573411293.8695998</v>
      </c>
      <c r="T42" s="59">
        <f t="shared" si="4"/>
        <v>6391651194.2087994</v>
      </c>
      <c r="U42" s="60">
        <f t="shared" si="5"/>
        <v>4610080632.2687998</v>
      </c>
      <c r="V42" s="52">
        <v>33</v>
      </c>
      <c r="AI42" s="61">
        <v>0</v>
      </c>
    </row>
    <row r="43" spans="1:35" ht="30" customHeight="1" x14ac:dyDescent="0.3">
      <c r="A43" s="52">
        <v>34</v>
      </c>
      <c r="B43" s="55" t="s">
        <v>67</v>
      </c>
      <c r="C43" s="62">
        <v>16</v>
      </c>
      <c r="D43" s="57">
        <v>2353800044.8187003</v>
      </c>
      <c r="E43" s="57">
        <v>0</v>
      </c>
      <c r="F43" s="58">
        <f t="shared" si="0"/>
        <v>2353800044.8187003</v>
      </c>
      <c r="G43" s="57">
        <v>109030571.81999999</v>
      </c>
      <c r="H43" s="57">
        <v>0</v>
      </c>
      <c r="I43" s="57">
        <f>1219657810.73-H43-G43</f>
        <v>1110627238.9100001</v>
      </c>
      <c r="J43" s="57">
        <f t="shared" si="1"/>
        <v>1134142234.0887001</v>
      </c>
      <c r="K43" s="57">
        <v>660461468.46459997</v>
      </c>
      <c r="L43" s="57">
        <v>99069220.26967372</v>
      </c>
      <c r="M43" s="57">
        <v>135035184.0271</v>
      </c>
      <c r="N43" s="57">
        <v>86215312.621426284</v>
      </c>
      <c r="O43" s="57">
        <v>0</v>
      </c>
      <c r="P43" s="57">
        <f t="shared" si="2"/>
        <v>86215312.621426284</v>
      </c>
      <c r="Q43" s="57">
        <v>2239208224.7797999</v>
      </c>
      <c r="R43" s="59">
        <v>0</v>
      </c>
      <c r="S43" s="57">
        <f t="shared" si="3"/>
        <v>2239208224.7797999</v>
      </c>
      <c r="T43" s="59">
        <f t="shared" si="4"/>
        <v>5573789454.9813004</v>
      </c>
      <c r="U43" s="60">
        <f t="shared" si="5"/>
        <v>4354131644.2512999</v>
      </c>
      <c r="V43" s="52">
        <v>34</v>
      </c>
      <c r="AI43" s="61">
        <v>0</v>
      </c>
    </row>
    <row r="44" spans="1:35" ht="30" customHeight="1" x14ac:dyDescent="0.3">
      <c r="A44" s="52">
        <v>35</v>
      </c>
      <c r="B44" s="55" t="s">
        <v>68</v>
      </c>
      <c r="C44" s="62">
        <v>17</v>
      </c>
      <c r="D44" s="57">
        <v>2426465690.0989003</v>
      </c>
      <c r="E44" s="57">
        <v>0</v>
      </c>
      <c r="F44" s="58">
        <f t="shared" si="0"/>
        <v>2426465690.0989003</v>
      </c>
      <c r="G44" s="57">
        <v>51817736.950000003</v>
      </c>
      <c r="H44" s="57">
        <v>0</v>
      </c>
      <c r="I44" s="57">
        <f>1149778592.76-H44-G44</f>
        <v>1097960855.8099999</v>
      </c>
      <c r="J44" s="57">
        <f t="shared" si="1"/>
        <v>1276687097.3389006</v>
      </c>
      <c r="K44" s="57">
        <v>680850990.88569999</v>
      </c>
      <c r="L44" s="57">
        <v>102127648.63288414</v>
      </c>
      <c r="M44" s="57">
        <v>133691329.8874</v>
      </c>
      <c r="N44" s="57">
        <v>88876919.89701587</v>
      </c>
      <c r="O44" s="57">
        <v>0</v>
      </c>
      <c r="P44" s="57">
        <f t="shared" si="2"/>
        <v>88876919.89701587</v>
      </c>
      <c r="Q44" s="57">
        <v>2230992370.9598999</v>
      </c>
      <c r="R44" s="59">
        <v>0</v>
      </c>
      <c r="S44" s="57">
        <f t="shared" si="3"/>
        <v>2230992370.9598999</v>
      </c>
      <c r="T44" s="59">
        <f t="shared" si="4"/>
        <v>5663004950.3618011</v>
      </c>
      <c r="U44" s="60">
        <f t="shared" si="5"/>
        <v>4513226357.6018009</v>
      </c>
      <c r="V44" s="52">
        <v>35</v>
      </c>
      <c r="AI44" s="61">
        <v>0</v>
      </c>
    </row>
    <row r="45" spans="1:35" ht="30" customHeight="1" thickBot="1" x14ac:dyDescent="0.35">
      <c r="A45" s="52">
        <v>36</v>
      </c>
      <c r="B45" s="55" t="s">
        <v>69</v>
      </c>
      <c r="C45" s="62">
        <v>14</v>
      </c>
      <c r="D45" s="57">
        <v>2431633353.5037999</v>
      </c>
      <c r="E45" s="57">
        <v>0</v>
      </c>
      <c r="F45" s="58">
        <f t="shared" si="0"/>
        <v>2431633353.5037999</v>
      </c>
      <c r="G45" s="57">
        <v>66458327.479999997</v>
      </c>
      <c r="H45" s="57">
        <v>422213140</v>
      </c>
      <c r="I45" s="57">
        <f>1674565339.85-H45-G45</f>
        <v>1185893872.3699999</v>
      </c>
      <c r="J45" s="57">
        <f t="shared" si="1"/>
        <v>757068013.65380001</v>
      </c>
      <c r="K45" s="57">
        <v>682301004.69139993</v>
      </c>
      <c r="L45" s="57">
        <v>102345150.70370919</v>
      </c>
      <c r="M45" s="57">
        <v>146421061.13519999</v>
      </c>
      <c r="N45" s="57">
        <v>89066201.784890831</v>
      </c>
      <c r="O45" s="57">
        <v>0</v>
      </c>
      <c r="P45" s="57">
        <f t="shared" si="2"/>
        <v>89066201.784890831</v>
      </c>
      <c r="Q45" s="57">
        <v>2440928371.5307999</v>
      </c>
      <c r="R45" s="59">
        <v>0</v>
      </c>
      <c r="S45" s="57">
        <f t="shared" si="3"/>
        <v>2440928371.5307999</v>
      </c>
      <c r="T45" s="59">
        <f t="shared" si="4"/>
        <v>5892695143.3497992</v>
      </c>
      <c r="U45" s="60">
        <f t="shared" si="5"/>
        <v>4218129803.4997997</v>
      </c>
      <c r="V45" s="52">
        <v>36</v>
      </c>
      <c r="AI45" s="61">
        <v>0</v>
      </c>
    </row>
    <row r="46" spans="1:35" ht="30" customHeight="1" thickTop="1" thickBot="1" x14ac:dyDescent="0.35">
      <c r="A46" s="52"/>
      <c r="B46" s="131" t="s">
        <v>16</v>
      </c>
      <c r="C46" s="132"/>
      <c r="D46" s="63">
        <f t="shared" ref="D46:U46" si="11">SUM(D10:D45)</f>
        <v>92660668468.007706</v>
      </c>
      <c r="E46" s="63">
        <f t="shared" si="11"/>
        <v>79755513163.295898</v>
      </c>
      <c r="F46" s="63">
        <f t="shared" si="11"/>
        <v>172416181631.30362</v>
      </c>
      <c r="G46" s="63">
        <f t="shared" si="11"/>
        <v>9878313886.1299992</v>
      </c>
      <c r="H46" s="63">
        <f t="shared" si="11"/>
        <v>7910215426.4750004</v>
      </c>
      <c r="I46" s="63">
        <f t="shared" si="11"/>
        <v>43135509712.464996</v>
      </c>
      <c r="J46" s="63">
        <f t="shared" si="11"/>
        <v>111492142606.23357</v>
      </c>
      <c r="K46" s="63">
        <f t="shared" si="11"/>
        <v>26000000000.000198</v>
      </c>
      <c r="L46" s="63">
        <f>SUM(L10:L45)</f>
        <v>3900000000.0003543</v>
      </c>
      <c r="M46" s="63">
        <f>SUM(M10:M45)</f>
        <v>6623477372.5197983</v>
      </c>
      <c r="N46" s="63">
        <f t="shared" si="11"/>
        <v>3393987742.1904449</v>
      </c>
      <c r="O46" s="63">
        <f t="shared" si="11"/>
        <v>681706053.72328162</v>
      </c>
      <c r="P46" s="63">
        <f t="shared" si="11"/>
        <v>2712281688.4671631</v>
      </c>
      <c r="Q46" s="63">
        <f>SUM(Q10:Q45)</f>
        <v>116404469728.60989</v>
      </c>
      <c r="R46" s="63">
        <f t="shared" si="11"/>
        <v>6617853446.5</v>
      </c>
      <c r="S46" s="63">
        <f t="shared" si="11"/>
        <v>109786616282.10989</v>
      </c>
      <c r="T46" s="63">
        <f>SUM(T10:T45)</f>
        <v>328738116474.62433</v>
      </c>
      <c r="U46" s="63">
        <f t="shared" si="11"/>
        <v>260514517949.33105</v>
      </c>
      <c r="V46" s="63"/>
    </row>
    <row r="47" spans="1:35" ht="13.8" thickTop="1" x14ac:dyDescent="0.25">
      <c r="B47" s="64"/>
      <c r="C47" s="65"/>
      <c r="D47" s="66"/>
      <c r="E47" s="67"/>
      <c r="F47" s="65"/>
      <c r="G47" s="66"/>
      <c r="H47" s="66"/>
      <c r="I47" s="66"/>
      <c r="J47" s="68"/>
      <c r="K47" s="69"/>
      <c r="L47" s="69"/>
      <c r="M47" s="69"/>
      <c r="N47" s="67"/>
      <c r="O47" s="67"/>
      <c r="P47" s="67"/>
      <c r="Q47" s="67"/>
      <c r="R47" s="67"/>
      <c r="S47" s="67"/>
      <c r="T47" s="61"/>
    </row>
    <row r="48" spans="1:35" x14ac:dyDescent="0.25">
      <c r="B48" s="65"/>
      <c r="C48" s="65"/>
      <c r="D48" s="65"/>
      <c r="E48" s="65"/>
      <c r="F48" s="65"/>
      <c r="G48" s="65"/>
      <c r="H48" s="65"/>
      <c r="I48" s="66"/>
      <c r="J48" s="66"/>
      <c r="K48" s="66"/>
      <c r="L48" s="66"/>
      <c r="M48" s="66"/>
      <c r="N48" s="64"/>
      <c r="O48" s="64"/>
      <c r="P48" s="64"/>
      <c r="Q48" s="64"/>
      <c r="R48" s="64"/>
      <c r="S48" s="64"/>
      <c r="U48" s="61"/>
    </row>
    <row r="49" spans="1:21" x14ac:dyDescent="0.25">
      <c r="G49" s="61"/>
      <c r="I49" s="61"/>
      <c r="J49" s="70"/>
      <c r="K49" s="70"/>
      <c r="L49" s="70"/>
      <c r="M49" s="70"/>
      <c r="U49" s="61"/>
    </row>
    <row r="50" spans="1:21" x14ac:dyDescent="0.25">
      <c r="C50" s="71"/>
      <c r="I50" s="61"/>
      <c r="J50" s="72"/>
      <c r="K50" s="72"/>
      <c r="L50" s="72"/>
      <c r="M50" s="72"/>
    </row>
    <row r="51" spans="1:21" x14ac:dyDescent="0.25">
      <c r="C51" s="71"/>
      <c r="J51" s="61"/>
      <c r="K51" s="61"/>
      <c r="L51" s="61"/>
      <c r="M51" s="61"/>
    </row>
    <row r="54" spans="1:21" ht="21" x14ac:dyDescent="0.4">
      <c r="A54" s="22" t="s">
        <v>882</v>
      </c>
    </row>
  </sheetData>
  <mergeCells count="25">
    <mergeCell ref="T7:T8"/>
    <mergeCell ref="U7:U8"/>
    <mergeCell ref="A1:V1"/>
    <mergeCell ref="A2:V2"/>
    <mergeCell ref="A4:U4"/>
    <mergeCell ref="D5:U5"/>
    <mergeCell ref="V7:V8"/>
    <mergeCell ref="K7:K8"/>
    <mergeCell ref="G7:I7"/>
    <mergeCell ref="D7:D8"/>
    <mergeCell ref="C7:C8"/>
    <mergeCell ref="M7:M8"/>
    <mergeCell ref="B46:C46"/>
    <mergeCell ref="L7:L8"/>
    <mergeCell ref="A7:A8"/>
    <mergeCell ref="S7:S8"/>
    <mergeCell ref="J7:J8"/>
    <mergeCell ref="P7:P8"/>
    <mergeCell ref="Q7:Q8"/>
    <mergeCell ref="R7:R8"/>
    <mergeCell ref="N7:N8"/>
    <mergeCell ref="O7:O8"/>
    <mergeCell ref="F7:F8"/>
    <mergeCell ref="E7:E8"/>
    <mergeCell ref="B7:B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415"/>
  <sheetViews>
    <sheetView topLeftCell="F1" workbookViewId="0">
      <pane ySplit="5" topLeftCell="A150" activePane="bottomLeft" state="frozen"/>
      <selection pane="bottomLeft" activeCell="B131" sqref="B131:N154"/>
    </sheetView>
  </sheetViews>
  <sheetFormatPr defaultRowHeight="13.2" x14ac:dyDescent="0.25"/>
  <cols>
    <col min="1" max="1" width="9.33203125" bestFit="1" customWidth="1"/>
    <col min="2" max="2" width="13.88671875" style="103" bestFit="1" customWidth="1"/>
    <col min="3" max="3" width="6.109375" customWidth="1"/>
    <col min="4" max="4" width="20.6640625" customWidth="1"/>
    <col min="5" max="12" width="19.88671875" customWidth="1"/>
    <col min="13" max="13" width="18.44140625" customWidth="1"/>
    <col min="14" max="14" width="19.6640625" bestFit="1" customWidth="1"/>
    <col min="15" max="15" width="0.6640625" customWidth="1"/>
    <col min="16" max="16" width="4.6640625" customWidth="1"/>
    <col min="17" max="17" width="9.44140625" bestFit="1" customWidth="1"/>
    <col min="18" max="18" width="17.88671875" style="103" customWidth="1"/>
    <col min="19" max="19" width="18.6640625" customWidth="1"/>
    <col min="20" max="24" width="21.88671875" customWidth="1"/>
    <col min="25" max="27" width="18.5546875" customWidth="1"/>
    <col min="28" max="28" width="22.109375" bestFit="1" customWidth="1"/>
    <col min="29" max="29" width="18.88671875" customWidth="1"/>
    <col min="31" max="31" width="15" bestFit="1" customWidth="1"/>
  </cols>
  <sheetData>
    <row r="1" spans="1:29" ht="24.6" x14ac:dyDescent="0.4">
      <c r="A1" s="144" t="s">
        <v>896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</row>
    <row r="2" spans="1:29" ht="24.6" x14ac:dyDescent="0.4">
      <c r="A2" s="144" t="s">
        <v>888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29" ht="45" customHeight="1" x14ac:dyDescent="0.4">
      <c r="B3" s="145" t="s">
        <v>938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</row>
    <row r="4" spans="1:29" x14ac:dyDescent="0.25">
      <c r="O4">
        <v>0</v>
      </c>
    </row>
    <row r="5" spans="1:29" ht="43.2" customHeight="1" x14ac:dyDescent="0.25">
      <c r="A5" s="10" t="s">
        <v>0</v>
      </c>
      <c r="B5" s="104" t="s">
        <v>898</v>
      </c>
      <c r="C5" s="2" t="s">
        <v>0</v>
      </c>
      <c r="D5" s="2" t="s">
        <v>11</v>
      </c>
      <c r="E5" s="2" t="s">
        <v>14</v>
      </c>
      <c r="F5" s="2" t="s">
        <v>899</v>
      </c>
      <c r="G5" s="2" t="s">
        <v>923</v>
      </c>
      <c r="H5" s="2" t="s">
        <v>932</v>
      </c>
      <c r="I5" s="2" t="s">
        <v>939</v>
      </c>
      <c r="J5" s="2" t="s">
        <v>905</v>
      </c>
      <c r="K5" s="2" t="s">
        <v>891</v>
      </c>
      <c r="L5" s="2" t="s">
        <v>892</v>
      </c>
      <c r="M5" s="2" t="s">
        <v>12</v>
      </c>
      <c r="N5" s="73" t="s">
        <v>21</v>
      </c>
      <c r="O5" s="8"/>
      <c r="P5" s="1"/>
      <c r="Q5" s="2" t="s">
        <v>0</v>
      </c>
      <c r="R5" s="104" t="s">
        <v>10</v>
      </c>
      <c r="S5" s="2" t="s">
        <v>11</v>
      </c>
      <c r="T5" s="2" t="s">
        <v>14</v>
      </c>
      <c r="U5" s="2" t="s">
        <v>899</v>
      </c>
      <c r="V5" s="2" t="s">
        <v>923</v>
      </c>
      <c r="W5" s="2" t="s">
        <v>932</v>
      </c>
      <c r="X5" s="2" t="s">
        <v>939</v>
      </c>
      <c r="Y5" s="2" t="s">
        <v>905</v>
      </c>
      <c r="Z5" s="2" t="s">
        <v>891</v>
      </c>
      <c r="AA5" s="2" t="s">
        <v>892</v>
      </c>
      <c r="AB5" s="2" t="s">
        <v>12</v>
      </c>
      <c r="AC5" s="2" t="s">
        <v>21</v>
      </c>
    </row>
    <row r="6" spans="1:29" ht="15.6" x14ac:dyDescent="0.3">
      <c r="A6" s="1"/>
      <c r="B6" s="105"/>
      <c r="C6" s="1"/>
      <c r="D6" s="3"/>
      <c r="E6" s="54" t="s">
        <v>876</v>
      </c>
      <c r="F6" s="54" t="s">
        <v>876</v>
      </c>
      <c r="G6" s="54" t="s">
        <v>876</v>
      </c>
      <c r="H6" s="54" t="s">
        <v>876</v>
      </c>
      <c r="I6" s="54" t="s">
        <v>876</v>
      </c>
      <c r="J6" s="54" t="s">
        <v>876</v>
      </c>
      <c r="K6" s="54" t="s">
        <v>876</v>
      </c>
      <c r="L6" s="54" t="s">
        <v>876</v>
      </c>
      <c r="M6" s="54" t="s">
        <v>876</v>
      </c>
      <c r="N6" s="54" t="s">
        <v>876</v>
      </c>
      <c r="O6" s="8"/>
      <c r="P6" s="1"/>
      <c r="Q6" s="3"/>
      <c r="R6" s="106"/>
      <c r="S6" s="3"/>
      <c r="T6" s="54" t="s">
        <v>876</v>
      </c>
      <c r="U6" s="54" t="s">
        <v>876</v>
      </c>
      <c r="V6" s="54" t="s">
        <v>876</v>
      </c>
      <c r="W6" s="54" t="s">
        <v>876</v>
      </c>
      <c r="X6" s="54" t="s">
        <v>876</v>
      </c>
      <c r="Y6" s="54" t="s">
        <v>876</v>
      </c>
      <c r="Z6" s="54" t="s">
        <v>876</v>
      </c>
      <c r="AA6" s="54" t="s">
        <v>876</v>
      </c>
      <c r="AB6" s="54" t="s">
        <v>876</v>
      </c>
      <c r="AC6" s="54" t="s">
        <v>876</v>
      </c>
    </row>
    <row r="7" spans="1:29" ht="24.9" customHeight="1" x14ac:dyDescent="0.25">
      <c r="A7" s="146">
        <v>1</v>
      </c>
      <c r="B7" s="147" t="s">
        <v>34</v>
      </c>
      <c r="C7" s="1">
        <v>1</v>
      </c>
      <c r="D7" s="4" t="s">
        <v>73</v>
      </c>
      <c r="E7" s="4">
        <v>75793257.003300011</v>
      </c>
      <c r="F7" s="4">
        <v>0</v>
      </c>
      <c r="G7" s="4">
        <v>21267110.573100001</v>
      </c>
      <c r="H7" s="4">
        <v>3190066.5859204787</v>
      </c>
      <c r="I7" s="4">
        <v>5274621.1475999998</v>
      </c>
      <c r="J7" s="4">
        <v>3007513.0248795212</v>
      </c>
      <c r="K7" s="4">
        <f>J7/2</f>
        <v>1503756.5124397606</v>
      </c>
      <c r="L7" s="4">
        <f>J7-K7</f>
        <v>1503756.5124397606</v>
      </c>
      <c r="M7" s="4">
        <v>71865996.042799994</v>
      </c>
      <c r="N7" s="5">
        <f>E7+F7+G7+H7+I7+J7-L7+M7</f>
        <v>178894807.86516023</v>
      </c>
      <c r="O7" s="8"/>
      <c r="P7" s="146">
        <v>19</v>
      </c>
      <c r="Q7" s="9">
        <v>26</v>
      </c>
      <c r="R7" s="150" t="s">
        <v>52</v>
      </c>
      <c r="S7" s="4" t="s">
        <v>453</v>
      </c>
      <c r="T7" s="4">
        <v>80237202.199699998</v>
      </c>
      <c r="U7" s="4">
        <f>-11651464.66</f>
        <v>-11651464.66</v>
      </c>
      <c r="V7" s="4">
        <v>22514053.607500002</v>
      </c>
      <c r="W7" s="4">
        <v>3377108.0411705063</v>
      </c>
      <c r="X7" s="4">
        <v>5009250.4742999999</v>
      </c>
      <c r="Y7" s="4">
        <v>3183850.9154294939</v>
      </c>
      <c r="Z7" s="4"/>
      <c r="AA7" s="4">
        <f>Y7-Z7</f>
        <v>3183850.9154294939</v>
      </c>
      <c r="AB7" s="4">
        <v>77743476.505899996</v>
      </c>
      <c r="AC7" s="5">
        <f>T7+U7+V7+W7+AA7+AB7</f>
        <v>175404226.60969999</v>
      </c>
    </row>
    <row r="8" spans="1:29" ht="24.9" customHeight="1" x14ac:dyDescent="0.25">
      <c r="A8" s="146"/>
      <c r="B8" s="148"/>
      <c r="C8" s="1">
        <v>2</v>
      </c>
      <c r="D8" s="4" t="s">
        <v>74</v>
      </c>
      <c r="E8" s="4">
        <v>126451175.66</v>
      </c>
      <c r="F8" s="4">
        <v>0</v>
      </c>
      <c r="G8" s="4">
        <v>35481403.507200003</v>
      </c>
      <c r="H8" s="4">
        <v>5322210.5261207987</v>
      </c>
      <c r="I8" s="4">
        <v>8418359.9625000004</v>
      </c>
      <c r="J8" s="4">
        <v>5017643.6907792017</v>
      </c>
      <c r="K8" s="4">
        <f t="shared" ref="K8:K23" si="0">J8/2</f>
        <v>2508821.8453896008</v>
      </c>
      <c r="L8" s="4">
        <f t="shared" ref="L8:L45" si="1">J8-K8</f>
        <v>2508821.8453896008</v>
      </c>
      <c r="M8" s="4">
        <v>127115712.9418</v>
      </c>
      <c r="N8" s="5">
        <f t="shared" ref="N8:N23" si="2">E8+F8+G8+H8+I8+J8-L8+M8</f>
        <v>305297684.44301045</v>
      </c>
      <c r="O8" s="8"/>
      <c r="P8" s="146"/>
      <c r="Q8" s="9">
        <v>27</v>
      </c>
      <c r="R8" s="151"/>
      <c r="S8" s="4" t="s">
        <v>454</v>
      </c>
      <c r="T8" s="4">
        <v>78578995.921299994</v>
      </c>
      <c r="U8" s="4">
        <f t="shared" ref="U8:U25" si="3">-11651464.66</f>
        <v>-11651464.66</v>
      </c>
      <c r="V8" s="4">
        <v>22048771.368999999</v>
      </c>
      <c r="W8" s="4">
        <v>3307315.705335496</v>
      </c>
      <c r="X8" s="4">
        <v>5342967.9029999999</v>
      </c>
      <c r="Y8" s="4">
        <v>3118052.489864504</v>
      </c>
      <c r="Z8" s="4"/>
      <c r="AA8" s="4">
        <f t="shared" ref="AA8:AA60" si="4">Y8-Z8</f>
        <v>3118052.489864504</v>
      </c>
      <c r="AB8" s="4">
        <v>83608401.853300005</v>
      </c>
      <c r="AC8" s="5">
        <f t="shared" ref="AC8:AC71" si="5">T8+U8+V8+W8+AA8+AB8</f>
        <v>179010072.67879999</v>
      </c>
    </row>
    <row r="9" spans="1:29" ht="24.9" customHeight="1" x14ac:dyDescent="0.25">
      <c r="A9" s="146"/>
      <c r="B9" s="148"/>
      <c r="C9" s="1">
        <v>3</v>
      </c>
      <c r="D9" s="4" t="s">
        <v>75</v>
      </c>
      <c r="E9" s="4">
        <v>88972324.333399996</v>
      </c>
      <c r="F9" s="4">
        <v>0</v>
      </c>
      <c r="G9" s="4">
        <v>24965073.8649</v>
      </c>
      <c r="H9" s="4">
        <v>3744761.0797155616</v>
      </c>
      <c r="I9" s="4">
        <v>5897855.8108000001</v>
      </c>
      <c r="J9" s="4">
        <v>3530464.778284438</v>
      </c>
      <c r="K9" s="4">
        <f t="shared" si="0"/>
        <v>1765232.389142219</v>
      </c>
      <c r="L9" s="4">
        <f t="shared" si="1"/>
        <v>1765232.389142219</v>
      </c>
      <c r="M9" s="4">
        <v>82819049.312000006</v>
      </c>
      <c r="N9" s="5">
        <f t="shared" si="2"/>
        <v>208164296.78995779</v>
      </c>
      <c r="O9" s="8"/>
      <c r="P9" s="146"/>
      <c r="Q9" s="9">
        <v>28</v>
      </c>
      <c r="R9" s="151"/>
      <c r="S9" s="4" t="s">
        <v>455</v>
      </c>
      <c r="T9" s="4">
        <v>78650127.395300001</v>
      </c>
      <c r="U9" s="4">
        <f t="shared" si="3"/>
        <v>-11651464.66</v>
      </c>
      <c r="V9" s="4">
        <v>22068730.412700001</v>
      </c>
      <c r="W9" s="4">
        <v>3310309.5619404963</v>
      </c>
      <c r="X9" s="4">
        <v>5263689.7669000002</v>
      </c>
      <c r="Y9" s="4">
        <v>3120875.0211595031</v>
      </c>
      <c r="Z9" s="4"/>
      <c r="AA9" s="4">
        <f t="shared" si="4"/>
        <v>3120875.0211595031</v>
      </c>
      <c r="AB9" s="4">
        <v>82215126.254899994</v>
      </c>
      <c r="AC9" s="5">
        <f t="shared" si="5"/>
        <v>177713703.986</v>
      </c>
    </row>
    <row r="10" spans="1:29" ht="24.9" customHeight="1" x14ac:dyDescent="0.25">
      <c r="A10" s="146"/>
      <c r="B10" s="148"/>
      <c r="C10" s="1">
        <v>4</v>
      </c>
      <c r="D10" s="4" t="s">
        <v>76</v>
      </c>
      <c r="E10" s="4">
        <v>90653162.271499991</v>
      </c>
      <c r="F10" s="4">
        <v>0</v>
      </c>
      <c r="G10" s="4">
        <v>25436706.4045</v>
      </c>
      <c r="H10" s="4">
        <v>3815505.9606855726</v>
      </c>
      <c r="I10" s="4">
        <v>6115527.8554999996</v>
      </c>
      <c r="J10" s="4">
        <v>3597161.2390144276</v>
      </c>
      <c r="K10" s="4">
        <f t="shared" si="0"/>
        <v>1798580.6195072138</v>
      </c>
      <c r="L10" s="4">
        <f t="shared" si="1"/>
        <v>1798580.6195072138</v>
      </c>
      <c r="M10" s="4">
        <v>86644532.137700006</v>
      </c>
      <c r="N10" s="5">
        <f t="shared" si="2"/>
        <v>214464015.24939281</v>
      </c>
      <c r="O10" s="8"/>
      <c r="P10" s="146"/>
      <c r="Q10" s="9">
        <v>29</v>
      </c>
      <c r="R10" s="151"/>
      <c r="S10" s="4" t="s">
        <v>456</v>
      </c>
      <c r="T10" s="4">
        <v>93213453.056999996</v>
      </c>
      <c r="U10" s="4">
        <f t="shared" si="3"/>
        <v>-11651464.66</v>
      </c>
      <c r="V10" s="4">
        <v>26155107.874299999</v>
      </c>
      <c r="W10" s="4">
        <v>3923266.1811705888</v>
      </c>
      <c r="X10" s="4">
        <v>6116053.9441999998</v>
      </c>
      <c r="Y10" s="4">
        <v>3698754.8133294117</v>
      </c>
      <c r="Z10" s="4"/>
      <c r="AA10" s="4">
        <f t="shared" si="4"/>
        <v>3698754.8133294117</v>
      </c>
      <c r="AB10" s="4">
        <v>97195021.934300005</v>
      </c>
      <c r="AC10" s="5">
        <f t="shared" si="5"/>
        <v>212534139.2001</v>
      </c>
    </row>
    <row r="11" spans="1:29" ht="24.9" customHeight="1" x14ac:dyDescent="0.25">
      <c r="A11" s="146"/>
      <c r="B11" s="148"/>
      <c r="C11" s="1">
        <v>5</v>
      </c>
      <c r="D11" s="4" t="s">
        <v>77</v>
      </c>
      <c r="E11" s="4">
        <v>82512132.186399996</v>
      </c>
      <c r="F11" s="4">
        <v>0</v>
      </c>
      <c r="G11" s="4">
        <v>23152384.634399999</v>
      </c>
      <c r="H11" s="4">
        <v>3472857.6951505211</v>
      </c>
      <c r="I11" s="4">
        <v>5577752.2008999996</v>
      </c>
      <c r="J11" s="4">
        <v>3274121.235449479</v>
      </c>
      <c r="K11" s="4">
        <f t="shared" si="0"/>
        <v>1637060.6177247395</v>
      </c>
      <c r="L11" s="4">
        <f t="shared" si="1"/>
        <v>1637060.6177247395</v>
      </c>
      <c r="M11" s="4">
        <v>77193380.365899995</v>
      </c>
      <c r="N11" s="5">
        <f t="shared" si="2"/>
        <v>193545567.70047525</v>
      </c>
      <c r="O11" s="8"/>
      <c r="P11" s="146"/>
      <c r="Q11" s="9">
        <v>30</v>
      </c>
      <c r="R11" s="151"/>
      <c r="S11" s="4" t="s">
        <v>457</v>
      </c>
      <c r="T11" s="4">
        <v>93942659.821600005</v>
      </c>
      <c r="U11" s="4">
        <f t="shared" si="3"/>
        <v>-11651464.66</v>
      </c>
      <c r="V11" s="4">
        <v>26359718.699900001</v>
      </c>
      <c r="W11" s="4">
        <v>3953957.804950593</v>
      </c>
      <c r="X11" s="4">
        <v>6030545.2500999998</v>
      </c>
      <c r="Y11" s="4">
        <v>3727690.089749407</v>
      </c>
      <c r="Z11" s="4"/>
      <c r="AA11" s="4">
        <f t="shared" si="4"/>
        <v>3727690.089749407</v>
      </c>
      <c r="AB11" s="4">
        <v>95692247.238399997</v>
      </c>
      <c r="AC11" s="5">
        <f t="shared" si="5"/>
        <v>212024808.9946</v>
      </c>
    </row>
    <row r="12" spans="1:29" ht="24.9" customHeight="1" x14ac:dyDescent="0.25">
      <c r="A12" s="146"/>
      <c r="B12" s="148"/>
      <c r="C12" s="1">
        <v>6</v>
      </c>
      <c r="D12" s="4" t="s">
        <v>78</v>
      </c>
      <c r="E12" s="4">
        <v>85213704.840200007</v>
      </c>
      <c r="F12" s="4">
        <v>0</v>
      </c>
      <c r="G12" s="4">
        <v>23910428.906599998</v>
      </c>
      <c r="H12" s="4">
        <v>3586564.3360205381</v>
      </c>
      <c r="I12" s="4">
        <v>5734171.9979999997</v>
      </c>
      <c r="J12" s="4">
        <v>3381320.9424794624</v>
      </c>
      <c r="K12" s="4">
        <f t="shared" si="0"/>
        <v>1690660.4712397312</v>
      </c>
      <c r="L12" s="4">
        <f t="shared" si="1"/>
        <v>1690660.4712397312</v>
      </c>
      <c r="M12" s="4">
        <v>79942384.025299996</v>
      </c>
      <c r="N12" s="5">
        <f t="shared" si="2"/>
        <v>200077914.57736027</v>
      </c>
      <c r="O12" s="8"/>
      <c r="P12" s="146"/>
      <c r="Q12" s="9">
        <v>31</v>
      </c>
      <c r="R12" s="151"/>
      <c r="S12" s="4" t="s">
        <v>58</v>
      </c>
      <c r="T12" s="4">
        <v>162424369.22369999</v>
      </c>
      <c r="U12" s="4">
        <f t="shared" si="3"/>
        <v>-11651464.66</v>
      </c>
      <c r="V12" s="4">
        <v>45575255.063900001</v>
      </c>
      <c r="W12" s="4">
        <v>6836288.2596160257</v>
      </c>
      <c r="X12" s="4">
        <v>9835210.1259000003</v>
      </c>
      <c r="Y12" s="4">
        <v>6445077.3763839742</v>
      </c>
      <c r="Z12" s="4"/>
      <c r="AA12" s="4">
        <f t="shared" si="4"/>
        <v>6445077.3763839742</v>
      </c>
      <c r="AB12" s="4">
        <v>162557425.8229</v>
      </c>
      <c r="AC12" s="5">
        <f t="shared" si="5"/>
        <v>372186951.08649993</v>
      </c>
    </row>
    <row r="13" spans="1:29" ht="24.9" customHeight="1" x14ac:dyDescent="0.25">
      <c r="A13" s="146"/>
      <c r="B13" s="148"/>
      <c r="C13" s="1">
        <v>7</v>
      </c>
      <c r="D13" s="4" t="s">
        <v>79</v>
      </c>
      <c r="E13" s="4">
        <v>82680117.797699988</v>
      </c>
      <c r="F13" s="4">
        <v>0</v>
      </c>
      <c r="G13" s="4">
        <v>23199520.3389</v>
      </c>
      <c r="H13" s="4">
        <v>3479928.0508705219</v>
      </c>
      <c r="I13" s="4">
        <v>5545645.4501</v>
      </c>
      <c r="J13" s="4">
        <v>3280786.985629478</v>
      </c>
      <c r="K13" s="4">
        <f t="shared" si="0"/>
        <v>1640393.492814739</v>
      </c>
      <c r="L13" s="4">
        <f t="shared" si="1"/>
        <v>1640393.492814739</v>
      </c>
      <c r="M13" s="4">
        <v>76629119.466100007</v>
      </c>
      <c r="N13" s="5">
        <f t="shared" si="2"/>
        <v>193174724.59648526</v>
      </c>
      <c r="O13" s="8"/>
      <c r="P13" s="146"/>
      <c r="Q13" s="9">
        <v>32</v>
      </c>
      <c r="R13" s="151"/>
      <c r="S13" s="4" t="s">
        <v>458</v>
      </c>
      <c r="T13" s="4">
        <v>81354780.182300001</v>
      </c>
      <c r="U13" s="4">
        <f t="shared" si="3"/>
        <v>-11651464.66</v>
      </c>
      <c r="V13" s="4">
        <v>22827638.951000001</v>
      </c>
      <c r="W13" s="4">
        <v>3424145.8426255137</v>
      </c>
      <c r="X13" s="4">
        <v>5351295.1878000004</v>
      </c>
      <c r="Y13" s="4">
        <v>3228196.9492744864</v>
      </c>
      <c r="Z13" s="4"/>
      <c r="AA13" s="4">
        <f t="shared" si="4"/>
        <v>3228196.9492744864</v>
      </c>
      <c r="AB13" s="4">
        <v>83754749.929499999</v>
      </c>
      <c r="AC13" s="5">
        <f t="shared" si="5"/>
        <v>182938047.1947</v>
      </c>
    </row>
    <row r="14" spans="1:29" ht="24.9" customHeight="1" x14ac:dyDescent="0.25">
      <c r="A14" s="146"/>
      <c r="B14" s="148"/>
      <c r="C14" s="1">
        <v>8</v>
      </c>
      <c r="D14" s="4" t="s">
        <v>80</v>
      </c>
      <c r="E14" s="4">
        <v>80618270.445900008</v>
      </c>
      <c r="F14" s="4">
        <v>0</v>
      </c>
      <c r="G14" s="4">
        <v>22620978.957400002</v>
      </c>
      <c r="H14" s="4">
        <v>3393146.843595509</v>
      </c>
      <c r="I14" s="4">
        <v>5343723.6994000003</v>
      </c>
      <c r="J14" s="4">
        <v>3198971.8874044912</v>
      </c>
      <c r="K14" s="4">
        <f t="shared" si="0"/>
        <v>1599485.9437022456</v>
      </c>
      <c r="L14" s="4">
        <f t="shared" si="1"/>
        <v>1599485.9437022456</v>
      </c>
      <c r="M14" s="4">
        <v>73080440.5792</v>
      </c>
      <c r="N14" s="5">
        <f t="shared" si="2"/>
        <v>186656046.46919775</v>
      </c>
      <c r="O14" s="8"/>
      <c r="P14" s="146"/>
      <c r="Q14" s="9">
        <v>33</v>
      </c>
      <c r="R14" s="151"/>
      <c r="S14" s="4" t="s">
        <v>459</v>
      </c>
      <c r="T14" s="4">
        <v>80514470.580200002</v>
      </c>
      <c r="U14" s="4">
        <f t="shared" si="3"/>
        <v>-11651464.66</v>
      </c>
      <c r="V14" s="4">
        <v>22591853.368799999</v>
      </c>
      <c r="W14" s="4">
        <v>3388778.0053355079</v>
      </c>
      <c r="X14" s="4">
        <v>4947362.2527000001</v>
      </c>
      <c r="Y14" s="4">
        <v>3194853.0586644914</v>
      </c>
      <c r="Z14" s="4"/>
      <c r="AA14" s="4">
        <f t="shared" si="4"/>
        <v>3194853.0586644914</v>
      </c>
      <c r="AB14" s="4">
        <v>76655820.398200005</v>
      </c>
      <c r="AC14" s="5">
        <f t="shared" si="5"/>
        <v>174694310.75120002</v>
      </c>
    </row>
    <row r="15" spans="1:29" ht="24.9" customHeight="1" x14ac:dyDescent="0.25">
      <c r="A15" s="146"/>
      <c r="B15" s="148"/>
      <c r="C15" s="1">
        <v>9</v>
      </c>
      <c r="D15" s="4" t="s">
        <v>81</v>
      </c>
      <c r="E15" s="4">
        <v>86975633.333800003</v>
      </c>
      <c r="F15" s="4">
        <v>0</v>
      </c>
      <c r="G15" s="4">
        <v>24404814.9454</v>
      </c>
      <c r="H15" s="4">
        <v>3660722.2418405488</v>
      </c>
      <c r="I15" s="4">
        <v>5835470.7345000003</v>
      </c>
      <c r="J15" s="4">
        <v>3451235.1156594511</v>
      </c>
      <c r="K15" s="4">
        <f t="shared" si="0"/>
        <v>1725617.5578297256</v>
      </c>
      <c r="L15" s="4">
        <f t="shared" si="1"/>
        <v>1725617.5578297256</v>
      </c>
      <c r="M15" s="4">
        <v>81722661.218899995</v>
      </c>
      <c r="N15" s="5">
        <f t="shared" si="2"/>
        <v>204324920.03227028</v>
      </c>
      <c r="O15" s="8"/>
      <c r="P15" s="146"/>
      <c r="Q15" s="9">
        <v>34</v>
      </c>
      <c r="R15" s="151"/>
      <c r="S15" s="4" t="s">
        <v>460</v>
      </c>
      <c r="T15" s="4">
        <v>96377860.470300004</v>
      </c>
      <c r="U15" s="4">
        <f t="shared" si="3"/>
        <v>-11651464.66</v>
      </c>
      <c r="V15" s="4">
        <v>27043020.665100001</v>
      </c>
      <c r="W15" s="4">
        <v>4056453.0998006081</v>
      </c>
      <c r="X15" s="4">
        <v>6169147.8376000002</v>
      </c>
      <c r="Y15" s="4">
        <v>3824320.0270993919</v>
      </c>
      <c r="Z15" s="4"/>
      <c r="AA15" s="4">
        <f t="shared" si="4"/>
        <v>3824320.0270993919</v>
      </c>
      <c r="AB15" s="4">
        <v>98128121.899499997</v>
      </c>
      <c r="AC15" s="5">
        <f t="shared" si="5"/>
        <v>217778311.5018</v>
      </c>
    </row>
    <row r="16" spans="1:29" ht="24.9" customHeight="1" x14ac:dyDescent="0.25">
      <c r="A16" s="146"/>
      <c r="B16" s="148"/>
      <c r="C16" s="1">
        <v>10</v>
      </c>
      <c r="D16" s="4" t="s">
        <v>82</v>
      </c>
      <c r="E16" s="4">
        <v>88262669.053499997</v>
      </c>
      <c r="F16" s="4">
        <v>0</v>
      </c>
      <c r="G16" s="4">
        <v>24765949.062600002</v>
      </c>
      <c r="H16" s="4">
        <v>3714892.3594155572</v>
      </c>
      <c r="I16" s="4">
        <v>6009479.1880000001</v>
      </c>
      <c r="J16" s="4">
        <v>3502305.3142844425</v>
      </c>
      <c r="K16" s="4">
        <f t="shared" si="0"/>
        <v>1751152.6571422212</v>
      </c>
      <c r="L16" s="4">
        <f t="shared" si="1"/>
        <v>1751152.6571422212</v>
      </c>
      <c r="M16" s="4">
        <v>84780777.163299993</v>
      </c>
      <c r="N16" s="5">
        <f t="shared" si="2"/>
        <v>209284919.48395777</v>
      </c>
      <c r="O16" s="8"/>
      <c r="P16" s="146"/>
      <c r="Q16" s="9">
        <v>35</v>
      </c>
      <c r="R16" s="151"/>
      <c r="S16" s="4" t="s">
        <v>461</v>
      </c>
      <c r="T16" s="4">
        <v>79521024.355700001</v>
      </c>
      <c r="U16" s="4">
        <f t="shared" si="3"/>
        <v>-11651464.66</v>
      </c>
      <c r="V16" s="4">
        <v>22313098.614999998</v>
      </c>
      <c r="W16" s="4">
        <v>3346964.7922405023</v>
      </c>
      <c r="X16" s="4">
        <v>5303279.1495000003</v>
      </c>
      <c r="Y16" s="4">
        <v>3155432.6328594983</v>
      </c>
      <c r="Z16" s="4"/>
      <c r="AA16" s="4">
        <f t="shared" si="4"/>
        <v>3155432.6328594983</v>
      </c>
      <c r="AB16" s="4">
        <v>82910890.855599999</v>
      </c>
      <c r="AC16" s="5">
        <f t="shared" si="5"/>
        <v>179595946.5914</v>
      </c>
    </row>
    <row r="17" spans="1:29" ht="24.9" customHeight="1" x14ac:dyDescent="0.25">
      <c r="A17" s="146"/>
      <c r="B17" s="148"/>
      <c r="C17" s="1">
        <v>11</v>
      </c>
      <c r="D17" s="4" t="s">
        <v>83</v>
      </c>
      <c r="E17" s="4">
        <v>96522288.615799993</v>
      </c>
      <c r="F17" s="4">
        <v>0</v>
      </c>
      <c r="G17" s="4">
        <v>27083546.293200001</v>
      </c>
      <c r="H17" s="4">
        <v>4062531.9439806095</v>
      </c>
      <c r="I17" s="4">
        <v>6642521.7630000003</v>
      </c>
      <c r="J17" s="4">
        <v>3830051.0056193904</v>
      </c>
      <c r="K17" s="4">
        <f t="shared" si="0"/>
        <v>1915025.5028096952</v>
      </c>
      <c r="L17" s="4">
        <f t="shared" si="1"/>
        <v>1915025.5028096952</v>
      </c>
      <c r="M17" s="4">
        <v>95906199.825299993</v>
      </c>
      <c r="N17" s="5">
        <f t="shared" si="2"/>
        <v>232132113.94409025</v>
      </c>
      <c r="O17" s="8"/>
      <c r="P17" s="146"/>
      <c r="Q17" s="9">
        <v>36</v>
      </c>
      <c r="R17" s="151"/>
      <c r="S17" s="4" t="s">
        <v>462</v>
      </c>
      <c r="T17" s="4">
        <v>100648393.133</v>
      </c>
      <c r="U17" s="4">
        <f t="shared" si="3"/>
        <v>-11651464.66</v>
      </c>
      <c r="V17" s="4">
        <v>28241305.2348</v>
      </c>
      <c r="W17" s="4">
        <v>4236195.7852506358</v>
      </c>
      <c r="X17" s="4">
        <v>6426707.3777000001</v>
      </c>
      <c r="Y17" s="4">
        <v>3993776.8245493649</v>
      </c>
      <c r="Z17" s="4"/>
      <c r="AA17" s="4">
        <f t="shared" si="4"/>
        <v>3993776.8245493649</v>
      </c>
      <c r="AB17" s="4">
        <v>102654608.51719999</v>
      </c>
      <c r="AC17" s="5">
        <f t="shared" si="5"/>
        <v>228122814.8348</v>
      </c>
    </row>
    <row r="18" spans="1:29" ht="24.9" customHeight="1" x14ac:dyDescent="0.25">
      <c r="A18" s="146"/>
      <c r="B18" s="148"/>
      <c r="C18" s="1">
        <v>12</v>
      </c>
      <c r="D18" s="4" t="s">
        <v>84</v>
      </c>
      <c r="E18" s="4">
        <v>92933805.314099997</v>
      </c>
      <c r="F18" s="4">
        <v>0</v>
      </c>
      <c r="G18" s="4">
        <v>26076640.478799999</v>
      </c>
      <c r="H18" s="4">
        <v>3911496.0718405866</v>
      </c>
      <c r="I18" s="4">
        <v>6389006.6201999998</v>
      </c>
      <c r="J18" s="4">
        <v>3687658.255959413</v>
      </c>
      <c r="K18" s="4">
        <f t="shared" si="0"/>
        <v>1843829.1279797065</v>
      </c>
      <c r="L18" s="4">
        <f t="shared" si="1"/>
        <v>1843829.1279797065</v>
      </c>
      <c r="M18" s="4">
        <v>91450791.569199994</v>
      </c>
      <c r="N18" s="5">
        <f t="shared" si="2"/>
        <v>222605569.18212026</v>
      </c>
      <c r="O18" s="8"/>
      <c r="P18" s="146"/>
      <c r="Q18" s="9">
        <v>37</v>
      </c>
      <c r="R18" s="151"/>
      <c r="S18" s="4" t="s">
        <v>463</v>
      </c>
      <c r="T18" s="4">
        <v>88385424.328299999</v>
      </c>
      <c r="U18" s="4">
        <f t="shared" si="3"/>
        <v>-11651464.66</v>
      </c>
      <c r="V18" s="4">
        <v>24800393.4197</v>
      </c>
      <c r="W18" s="4">
        <v>3720059.0129105579</v>
      </c>
      <c r="X18" s="4">
        <v>5920730.4239999996</v>
      </c>
      <c r="Y18" s="4">
        <v>3507176.3027894418</v>
      </c>
      <c r="Z18" s="4"/>
      <c r="AA18" s="4">
        <f t="shared" si="4"/>
        <v>3507176.3027894418</v>
      </c>
      <c r="AB18" s="4">
        <v>93762303.814199999</v>
      </c>
      <c r="AC18" s="5">
        <f t="shared" si="5"/>
        <v>202523892.21789998</v>
      </c>
    </row>
    <row r="19" spans="1:29" ht="24.9" customHeight="1" x14ac:dyDescent="0.25">
      <c r="A19" s="146"/>
      <c r="B19" s="148"/>
      <c r="C19" s="1">
        <v>13</v>
      </c>
      <c r="D19" s="4" t="s">
        <v>85</v>
      </c>
      <c r="E19" s="4">
        <v>70966303.636700004</v>
      </c>
      <c r="F19" s="4">
        <v>0</v>
      </c>
      <c r="G19" s="4">
        <v>19912697.8583</v>
      </c>
      <c r="H19" s="4">
        <v>2986904.6787304478</v>
      </c>
      <c r="I19" s="4">
        <v>5027485.6190999998</v>
      </c>
      <c r="J19" s="4">
        <v>2815977.1852695523</v>
      </c>
      <c r="K19" s="4">
        <f t="shared" si="0"/>
        <v>1407988.5926347761</v>
      </c>
      <c r="L19" s="4">
        <f t="shared" si="1"/>
        <v>1407988.5926347761</v>
      </c>
      <c r="M19" s="4">
        <v>67522706.479900002</v>
      </c>
      <c r="N19" s="5">
        <f t="shared" si="2"/>
        <v>167824086.86536521</v>
      </c>
      <c r="O19" s="8"/>
      <c r="P19" s="146"/>
      <c r="Q19" s="9">
        <v>38</v>
      </c>
      <c r="R19" s="151"/>
      <c r="S19" s="4" t="s">
        <v>464</v>
      </c>
      <c r="T19" s="4">
        <v>91907904.538699999</v>
      </c>
      <c r="U19" s="4">
        <f t="shared" si="3"/>
        <v>-11651464.66</v>
      </c>
      <c r="V19" s="4">
        <v>25788779.182300001</v>
      </c>
      <c r="W19" s="4">
        <v>3868316.8773755804</v>
      </c>
      <c r="X19" s="4">
        <v>6105798.8630999997</v>
      </c>
      <c r="Y19" s="4">
        <v>3646950.0180244199</v>
      </c>
      <c r="Z19" s="4"/>
      <c r="AA19" s="4">
        <f t="shared" si="4"/>
        <v>3646950.0180244199</v>
      </c>
      <c r="AB19" s="4">
        <v>97014793.754600003</v>
      </c>
      <c r="AC19" s="5">
        <f t="shared" si="5"/>
        <v>210575279.71100003</v>
      </c>
    </row>
    <row r="20" spans="1:29" ht="24.9" customHeight="1" x14ac:dyDescent="0.25">
      <c r="A20" s="146"/>
      <c r="B20" s="148"/>
      <c r="C20" s="1">
        <v>14</v>
      </c>
      <c r="D20" s="4" t="s">
        <v>86</v>
      </c>
      <c r="E20" s="4">
        <v>67053463.623100005</v>
      </c>
      <c r="F20" s="4">
        <v>0</v>
      </c>
      <c r="G20" s="4">
        <v>18814779.593400002</v>
      </c>
      <c r="H20" s="4">
        <v>2822216.9390304233</v>
      </c>
      <c r="I20" s="4">
        <v>4791449.8246999998</v>
      </c>
      <c r="J20" s="4">
        <v>2660713.8046695767</v>
      </c>
      <c r="K20" s="4">
        <f t="shared" si="0"/>
        <v>1330356.9023347883</v>
      </c>
      <c r="L20" s="4">
        <f t="shared" si="1"/>
        <v>1330356.9023347883</v>
      </c>
      <c r="M20" s="4">
        <v>63374489.471900001</v>
      </c>
      <c r="N20" s="5">
        <f t="shared" si="2"/>
        <v>158186756.35446522</v>
      </c>
      <c r="O20" s="8"/>
      <c r="P20" s="146"/>
      <c r="Q20" s="9">
        <v>39</v>
      </c>
      <c r="R20" s="151"/>
      <c r="S20" s="4" t="s">
        <v>465</v>
      </c>
      <c r="T20" s="4">
        <v>72354821.509900004</v>
      </c>
      <c r="U20" s="4">
        <f t="shared" si="3"/>
        <v>-11651464.66</v>
      </c>
      <c r="V20" s="4">
        <v>20302307.228700001</v>
      </c>
      <c r="W20" s="4">
        <v>3045346.084265457</v>
      </c>
      <c r="X20" s="4">
        <v>4877246.1172000002</v>
      </c>
      <c r="Y20" s="4">
        <v>2871074.2447345429</v>
      </c>
      <c r="Z20" s="4"/>
      <c r="AA20" s="4">
        <f t="shared" si="4"/>
        <v>2871074.2447345429</v>
      </c>
      <c r="AB20" s="4">
        <v>75423562.611499995</v>
      </c>
      <c r="AC20" s="5">
        <f t="shared" si="5"/>
        <v>162345647.01910001</v>
      </c>
    </row>
    <row r="21" spans="1:29" ht="24.9" customHeight="1" x14ac:dyDescent="0.25">
      <c r="A21" s="146"/>
      <c r="B21" s="148"/>
      <c r="C21" s="1">
        <v>15</v>
      </c>
      <c r="D21" s="4" t="s">
        <v>87</v>
      </c>
      <c r="E21" s="4">
        <v>69822296.554800004</v>
      </c>
      <c r="F21" s="4">
        <v>0</v>
      </c>
      <c r="G21" s="4">
        <v>19591696.675999999</v>
      </c>
      <c r="H21" s="4">
        <v>2938754.5013554408</v>
      </c>
      <c r="I21" s="4">
        <v>5086482.1463000001</v>
      </c>
      <c r="J21" s="4">
        <v>2770582.4319445593</v>
      </c>
      <c r="K21" s="4">
        <f t="shared" si="0"/>
        <v>1385291.2159722797</v>
      </c>
      <c r="L21" s="4">
        <f t="shared" si="1"/>
        <v>1385291.2159722797</v>
      </c>
      <c r="M21" s="4">
        <v>68559542.4322</v>
      </c>
      <c r="N21" s="5">
        <f t="shared" si="2"/>
        <v>167384063.52662772</v>
      </c>
      <c r="O21" s="8"/>
      <c r="P21" s="146"/>
      <c r="Q21" s="9">
        <v>40</v>
      </c>
      <c r="R21" s="151"/>
      <c r="S21" s="4" t="s">
        <v>466</v>
      </c>
      <c r="T21" s="4">
        <v>79773760.249899998</v>
      </c>
      <c r="U21" s="4">
        <f t="shared" si="3"/>
        <v>-11651464.66</v>
      </c>
      <c r="V21" s="4">
        <v>22384014.715</v>
      </c>
      <c r="W21" s="4">
        <v>3357602.2072755038</v>
      </c>
      <c r="X21" s="4">
        <v>5472935.1557999998</v>
      </c>
      <c r="Y21" s="4">
        <v>3165461.3152244962</v>
      </c>
      <c r="Z21" s="4"/>
      <c r="AA21" s="4">
        <f t="shared" si="4"/>
        <v>3165461.3152244962</v>
      </c>
      <c r="AB21" s="4">
        <v>85892514.6074</v>
      </c>
      <c r="AC21" s="5">
        <f t="shared" si="5"/>
        <v>182921888.43480003</v>
      </c>
    </row>
    <row r="22" spans="1:29" ht="24.9" customHeight="1" x14ac:dyDescent="0.25">
      <c r="A22" s="146"/>
      <c r="B22" s="148"/>
      <c r="C22" s="1">
        <v>16</v>
      </c>
      <c r="D22" s="4" t="s">
        <v>88</v>
      </c>
      <c r="E22" s="4">
        <v>104082528.1116</v>
      </c>
      <c r="F22" s="4">
        <v>0</v>
      </c>
      <c r="G22" s="4">
        <v>29204901.881700002</v>
      </c>
      <c r="H22" s="4">
        <v>4380735.2822256563</v>
      </c>
      <c r="I22" s="4">
        <v>6399221.9528000001</v>
      </c>
      <c r="J22" s="4">
        <v>4130044.9582743426</v>
      </c>
      <c r="K22" s="4">
        <f t="shared" si="0"/>
        <v>2065022.4791371713</v>
      </c>
      <c r="L22" s="4">
        <f t="shared" si="1"/>
        <v>2065022.4791371713</v>
      </c>
      <c r="M22" s="4">
        <v>91630321.190099999</v>
      </c>
      <c r="N22" s="5">
        <f t="shared" si="2"/>
        <v>237762730.8975628</v>
      </c>
      <c r="O22" s="8"/>
      <c r="P22" s="146"/>
      <c r="Q22" s="9">
        <v>41</v>
      </c>
      <c r="R22" s="151"/>
      <c r="S22" s="4" t="s">
        <v>467</v>
      </c>
      <c r="T22" s="4">
        <v>98363879.484099999</v>
      </c>
      <c r="U22" s="4">
        <f t="shared" si="3"/>
        <v>-11651464.66</v>
      </c>
      <c r="V22" s="4">
        <v>27600285.092599999</v>
      </c>
      <c r="W22" s="4">
        <v>4140042.7638806207</v>
      </c>
      <c r="X22" s="4">
        <v>6208896.2137000002</v>
      </c>
      <c r="Y22" s="4">
        <v>3903126.2202193793</v>
      </c>
      <c r="Z22" s="4"/>
      <c r="AA22" s="4">
        <f t="shared" si="4"/>
        <v>3903126.2202193793</v>
      </c>
      <c r="AB22" s="4">
        <v>98826680.735499993</v>
      </c>
      <c r="AC22" s="5">
        <f t="shared" si="5"/>
        <v>221182549.6363</v>
      </c>
    </row>
    <row r="23" spans="1:29" ht="24.9" customHeight="1" x14ac:dyDescent="0.25">
      <c r="A23" s="146"/>
      <c r="B23" s="149"/>
      <c r="C23" s="1">
        <v>17</v>
      </c>
      <c r="D23" s="4" t="s">
        <v>89</v>
      </c>
      <c r="E23" s="4">
        <v>89933410.004199997</v>
      </c>
      <c r="F23" s="4">
        <v>0</v>
      </c>
      <c r="G23" s="4">
        <v>25234748.451200001</v>
      </c>
      <c r="H23" s="4">
        <v>3785212.2676755679</v>
      </c>
      <c r="I23" s="4">
        <v>5583485.9040999999</v>
      </c>
      <c r="J23" s="4">
        <v>3568601.121624432</v>
      </c>
      <c r="K23" s="4">
        <f t="shared" si="0"/>
        <v>1784300.560812216</v>
      </c>
      <c r="L23" s="4">
        <f t="shared" si="1"/>
        <v>1784300.560812216</v>
      </c>
      <c r="M23" s="4">
        <v>77294147.478</v>
      </c>
      <c r="N23" s="5">
        <f t="shared" si="2"/>
        <v>203615304.66598776</v>
      </c>
      <c r="O23" s="8"/>
      <c r="P23" s="146"/>
      <c r="Q23" s="9">
        <v>42</v>
      </c>
      <c r="R23" s="151"/>
      <c r="S23" s="4" t="s">
        <v>468</v>
      </c>
      <c r="T23" s="4">
        <v>115004262.97909999</v>
      </c>
      <c r="U23" s="4">
        <f t="shared" si="3"/>
        <v>-11651464.66</v>
      </c>
      <c r="V23" s="4">
        <v>32269471.901000001</v>
      </c>
      <c r="W23" s="4">
        <v>4840420.7851507254</v>
      </c>
      <c r="X23" s="4">
        <v>7579370.5365000004</v>
      </c>
      <c r="Y23" s="4">
        <v>4563424.6699492745</v>
      </c>
      <c r="Z23" s="4"/>
      <c r="AA23" s="4">
        <f t="shared" si="4"/>
        <v>4563424.6699492745</v>
      </c>
      <c r="AB23" s="4">
        <v>122912116.2027</v>
      </c>
      <c r="AC23" s="5">
        <f t="shared" si="5"/>
        <v>267938231.8779</v>
      </c>
    </row>
    <row r="24" spans="1:29" ht="24.9" customHeight="1" x14ac:dyDescent="0.25">
      <c r="A24" s="1"/>
      <c r="B24" s="153" t="s">
        <v>820</v>
      </c>
      <c r="C24" s="154"/>
      <c r="D24" s="11"/>
      <c r="E24" s="11">
        <f>SUM(E7:E23)</f>
        <v>1479446542.7859998</v>
      </c>
      <c r="F24" s="11">
        <f>SUM(F7:F23)</f>
        <v>0</v>
      </c>
      <c r="G24" s="11">
        <f>SUM(G7:G23)</f>
        <v>415123382.42759997</v>
      </c>
      <c r="H24" s="11">
        <f t="shared" ref="H24:M24" si="6">SUM(H7:H23)</f>
        <v>62268507.364174344</v>
      </c>
      <c r="I24" s="11">
        <f>SUM(I7:I23)</f>
        <v>99672261.877499998</v>
      </c>
      <c r="J24" s="11">
        <f t="shared" si="6"/>
        <v>58705152.977225654</v>
      </c>
      <c r="K24" s="11">
        <f t="shared" si="6"/>
        <v>29352576.488612827</v>
      </c>
      <c r="L24" s="11">
        <f t="shared" si="6"/>
        <v>29352576.488612827</v>
      </c>
      <c r="M24" s="11">
        <f t="shared" si="6"/>
        <v>1397532251.6995997</v>
      </c>
      <c r="N24" s="6">
        <f>E24+F24+G24+H24+L24+M24+J24</f>
        <v>3442428413.7432122</v>
      </c>
      <c r="O24" s="8"/>
      <c r="P24" s="146"/>
      <c r="Q24" s="9">
        <v>43</v>
      </c>
      <c r="R24" s="151"/>
      <c r="S24" s="4" t="s">
        <v>469</v>
      </c>
      <c r="T24" s="4">
        <v>75052008.765799999</v>
      </c>
      <c r="U24" s="4">
        <f t="shared" si="3"/>
        <v>-11651464.66</v>
      </c>
      <c r="V24" s="4">
        <v>21059120.986000001</v>
      </c>
      <c r="W24" s="4">
        <v>3158868.147860474</v>
      </c>
      <c r="X24" s="4">
        <v>5185822.6980999997</v>
      </c>
      <c r="Y24" s="4">
        <v>2978099.9370395262</v>
      </c>
      <c r="Z24" s="4"/>
      <c r="AA24" s="4">
        <f t="shared" si="4"/>
        <v>2978099.9370395262</v>
      </c>
      <c r="AB24" s="4">
        <v>80846649.495100006</v>
      </c>
      <c r="AC24" s="5">
        <f t="shared" si="5"/>
        <v>171443282.67180002</v>
      </c>
    </row>
    <row r="25" spans="1:29" ht="24.9" customHeight="1" x14ac:dyDescent="0.25">
      <c r="A25" s="146">
        <v>2</v>
      </c>
      <c r="B25" s="147" t="s">
        <v>906</v>
      </c>
      <c r="C25" s="1">
        <v>1</v>
      </c>
      <c r="D25" s="4" t="s">
        <v>90</v>
      </c>
      <c r="E25" s="4">
        <v>92229646.535699993</v>
      </c>
      <c r="F25" s="4">
        <f>-1388888.89</f>
        <v>-1388888.89</v>
      </c>
      <c r="G25" s="4">
        <v>25879057.9604</v>
      </c>
      <c r="H25" s="4">
        <v>3881858.6940805819</v>
      </c>
      <c r="I25" s="4">
        <v>5214960.3693000004</v>
      </c>
      <c r="J25" s="4">
        <v>3659716.8957194178</v>
      </c>
      <c r="K25" s="4">
        <v>0</v>
      </c>
      <c r="L25" s="4">
        <f t="shared" si="1"/>
        <v>3659716.8957194178</v>
      </c>
      <c r="M25" s="4">
        <v>87317637.506500006</v>
      </c>
      <c r="N25" s="5">
        <f t="shared" ref="N25:N71" si="7">E25+F25+G25+H25+L25+M25</f>
        <v>211579028.7024</v>
      </c>
      <c r="O25" s="8"/>
      <c r="P25" s="146"/>
      <c r="Q25" s="9">
        <v>44</v>
      </c>
      <c r="R25" s="152"/>
      <c r="S25" s="4" t="s">
        <v>470</v>
      </c>
      <c r="T25" s="4">
        <v>88250714.795900002</v>
      </c>
      <c r="U25" s="4">
        <f t="shared" si="3"/>
        <v>-11651464.66</v>
      </c>
      <c r="V25" s="4">
        <v>24762594.7733</v>
      </c>
      <c r="W25" s="4">
        <v>3714389.2160205571</v>
      </c>
      <c r="X25" s="4">
        <v>5746294.6754000001</v>
      </c>
      <c r="Y25" s="4">
        <v>3501830.9635794428</v>
      </c>
      <c r="Z25" s="4"/>
      <c r="AA25" s="4">
        <f t="shared" si="4"/>
        <v>3501830.9635794428</v>
      </c>
      <c r="AB25" s="4">
        <v>90696678.362299994</v>
      </c>
      <c r="AC25" s="5">
        <f t="shared" si="5"/>
        <v>199274743.45109999</v>
      </c>
    </row>
    <row r="26" spans="1:29" ht="24.9" customHeight="1" x14ac:dyDescent="0.25">
      <c r="A26" s="146"/>
      <c r="B26" s="148"/>
      <c r="C26" s="1">
        <v>2</v>
      </c>
      <c r="D26" s="4" t="s">
        <v>91</v>
      </c>
      <c r="E26" s="4">
        <v>112672106.8625</v>
      </c>
      <c r="F26" s="4">
        <f t="shared" ref="F26:F45" si="8">-1388888.89</f>
        <v>-1388888.89</v>
      </c>
      <c r="G26" s="4">
        <v>31615083.5825</v>
      </c>
      <c r="H26" s="4">
        <v>4742262.5373757109</v>
      </c>
      <c r="I26" s="4">
        <v>5483619.6434000004</v>
      </c>
      <c r="J26" s="4">
        <v>4470883.5895242887</v>
      </c>
      <c r="K26" s="4">
        <v>0</v>
      </c>
      <c r="L26" s="4">
        <f t="shared" si="1"/>
        <v>4470883.5895242887</v>
      </c>
      <c r="M26" s="4">
        <v>92039196.679100007</v>
      </c>
      <c r="N26" s="5">
        <f t="shared" si="7"/>
        <v>244150644.36100003</v>
      </c>
      <c r="O26" s="8"/>
      <c r="P26" s="107"/>
      <c r="Q26" s="154"/>
      <c r="R26" s="155"/>
      <c r="S26" s="11"/>
      <c r="T26" s="11">
        <f>T7+T8+T9+T10+T11+T12+T13+T14+T15+T16+T17+T18+T19+T20+T21+T22+T23+T24+T25+2338956918.38</f>
        <v>4073513031.3718004</v>
      </c>
      <c r="U26" s="11">
        <f>U7+U8+U9+U10+U11+U12+U13+U14+U15+U16+U17+U18+U19+U20+U21+U22+U23+U24+U25-291286616.5</f>
        <v>-512664445.03999996</v>
      </c>
      <c r="V26" s="11">
        <f>V7+V8+V9+V10+V11+V12+V13+V14+V15+V16+V17+V18+V19+V20+V21+V22+V23+V24+V25+636607683.25</f>
        <v>1123313204.4106002</v>
      </c>
      <c r="W26" s="11">
        <f>W7+W8+W9+W10+W11+W12+W13+W14+W15+W16+W17+W18+W19+W20+W21+W22+W23+W24+W25+98444487.1</f>
        <v>171450315.27417594</v>
      </c>
      <c r="X26" s="11">
        <f>X7+X8+X9+X10+X11+X12+X13+X14+X15+X16+X17+X18+X19+X20+X21+X22+X23+X24+X25+152220309.87</f>
        <v>265112913.82350004</v>
      </c>
      <c r="Y26" s="11">
        <f>Y7+Y8+Y9+Y10+Y11+Y12+Y13+Y14+Y15+Y16+Y17+Y18+Y19+Y20+Y21+Y22+Y23+Y24+Y25+66478244.89</f>
        <v>135306268.75992405</v>
      </c>
      <c r="Z26" s="11">
        <v>0</v>
      </c>
      <c r="AA26" s="11">
        <f>Y26-Z26</f>
        <v>135306268.75992405</v>
      </c>
      <c r="AB26" s="11">
        <f>AB7+AB8+AB9+AB10+AB11+AB12+AB13+AB14+AB15+AB16+AB17+AB18+AB19+AB20+AB21+AB22+AB23+AB24+AB25+2417906615.9</f>
        <v>4206397806.6929998</v>
      </c>
      <c r="AC26" s="11">
        <f>AC7+AC8+AC9+AC10+AC11+AC12+AC13+AC14+AC15+AC16+AC17+AC18+AC19+AC20+AC21+AC22+AC23+AC24+AC25+4696977894.67</f>
        <v>8627186743.1194992</v>
      </c>
    </row>
    <row r="27" spans="1:29" ht="24.9" customHeight="1" x14ac:dyDescent="0.25">
      <c r="A27" s="146"/>
      <c r="B27" s="148"/>
      <c r="C27" s="1">
        <v>3</v>
      </c>
      <c r="D27" s="4" t="s">
        <v>92</v>
      </c>
      <c r="E27" s="4">
        <v>95940331.27170001</v>
      </c>
      <c r="F27" s="4">
        <f t="shared" si="8"/>
        <v>-1388888.89</v>
      </c>
      <c r="G27" s="4">
        <v>26920252.727600001</v>
      </c>
      <c r="H27" s="4">
        <v>4038037.9091306054</v>
      </c>
      <c r="I27" s="4">
        <v>5054337.1814000001</v>
      </c>
      <c r="J27" s="4">
        <v>3806958.657269395</v>
      </c>
      <c r="K27" s="4">
        <v>0</v>
      </c>
      <c r="L27" s="4">
        <f t="shared" si="1"/>
        <v>3806958.657269395</v>
      </c>
      <c r="M27" s="4">
        <v>84494761.250200003</v>
      </c>
      <c r="N27" s="5">
        <f t="shared" si="7"/>
        <v>213811452.92590001</v>
      </c>
      <c r="O27" s="8"/>
      <c r="P27" s="147">
        <v>20</v>
      </c>
      <c r="Q27" s="9">
        <v>1</v>
      </c>
      <c r="R27" s="147" t="s">
        <v>53</v>
      </c>
      <c r="S27" s="4" t="s">
        <v>471</v>
      </c>
      <c r="T27" s="4">
        <v>89675640.381999999</v>
      </c>
      <c r="U27" s="4">
        <v>0</v>
      </c>
      <c r="V27" s="4">
        <v>25162419.9186</v>
      </c>
      <c r="W27" s="4">
        <v>3774362.9877605662</v>
      </c>
      <c r="X27" s="4">
        <v>4791902.2714999998</v>
      </c>
      <c r="Y27" s="4">
        <v>3558372.6987394341</v>
      </c>
      <c r="Z27" s="4"/>
      <c r="AA27" s="4">
        <f t="shared" si="4"/>
        <v>3558372.6987394341</v>
      </c>
      <c r="AB27" s="4">
        <v>79829100.734500006</v>
      </c>
      <c r="AC27" s="5">
        <f t="shared" si="5"/>
        <v>201999896.7216</v>
      </c>
    </row>
    <row r="28" spans="1:29" ht="24.9" customHeight="1" x14ac:dyDescent="0.25">
      <c r="A28" s="146"/>
      <c r="B28" s="148"/>
      <c r="C28" s="1">
        <v>4</v>
      </c>
      <c r="D28" s="4" t="s">
        <v>93</v>
      </c>
      <c r="E28" s="4">
        <v>83997142.39230001</v>
      </c>
      <c r="F28" s="4">
        <f t="shared" si="8"/>
        <v>-1388888.89</v>
      </c>
      <c r="G28" s="4">
        <v>23569069.145599999</v>
      </c>
      <c r="H28" s="4">
        <v>3535360.3718405305</v>
      </c>
      <c r="I28" s="4">
        <v>4715561.7718000002</v>
      </c>
      <c r="J28" s="4">
        <v>3333047.1573594701</v>
      </c>
      <c r="K28" s="4">
        <v>0</v>
      </c>
      <c r="L28" s="4">
        <f t="shared" si="1"/>
        <v>3333047.1573594701</v>
      </c>
      <c r="M28" s="4">
        <v>78540944.290900007</v>
      </c>
      <c r="N28" s="5">
        <f t="shared" si="7"/>
        <v>191586674.46800002</v>
      </c>
      <c r="O28" s="8"/>
      <c r="P28" s="148"/>
      <c r="Q28" s="9">
        <v>2</v>
      </c>
      <c r="R28" s="148"/>
      <c r="S28" s="4" t="s">
        <v>472</v>
      </c>
      <c r="T28" s="4">
        <v>92405490.024399996</v>
      </c>
      <c r="U28" s="4">
        <v>0</v>
      </c>
      <c r="V28" s="4">
        <v>25928398.535799999</v>
      </c>
      <c r="W28" s="4">
        <v>3889259.7803855832</v>
      </c>
      <c r="X28" s="4">
        <v>5141727.7296000002</v>
      </c>
      <c r="Y28" s="4">
        <v>3666694.4502144167</v>
      </c>
      <c r="Z28" s="4"/>
      <c r="AA28" s="4">
        <f t="shared" si="4"/>
        <v>3666694.4502144167</v>
      </c>
      <c r="AB28" s="4">
        <v>85977117.050300002</v>
      </c>
      <c r="AC28" s="5">
        <f t="shared" si="5"/>
        <v>211866959.84109998</v>
      </c>
    </row>
    <row r="29" spans="1:29" ht="24.9" customHeight="1" x14ac:dyDescent="0.25">
      <c r="A29" s="146"/>
      <c r="B29" s="148"/>
      <c r="C29" s="1">
        <v>5</v>
      </c>
      <c r="D29" s="4" t="s">
        <v>94</v>
      </c>
      <c r="E29" s="4">
        <v>83118182.412700012</v>
      </c>
      <c r="F29" s="4">
        <f t="shared" si="8"/>
        <v>-1388888.89</v>
      </c>
      <c r="G29" s="4">
        <v>23322438.511</v>
      </c>
      <c r="H29" s="4">
        <v>3498365.7766055251</v>
      </c>
      <c r="I29" s="4">
        <v>4878867.9751000004</v>
      </c>
      <c r="J29" s="4">
        <v>3298169.6009944752</v>
      </c>
      <c r="K29" s="4">
        <v>0</v>
      </c>
      <c r="L29" s="4">
        <f t="shared" si="1"/>
        <v>3298169.6009944752</v>
      </c>
      <c r="M29" s="4">
        <v>81410973.268600002</v>
      </c>
      <c r="N29" s="5">
        <f t="shared" si="7"/>
        <v>193259240.67990005</v>
      </c>
      <c r="O29" s="8"/>
      <c r="P29" s="148"/>
      <c r="Q29" s="9">
        <v>3</v>
      </c>
      <c r="R29" s="148"/>
      <c r="S29" s="4" t="s">
        <v>473</v>
      </c>
      <c r="T29" s="4">
        <v>100528443.3612</v>
      </c>
      <c r="U29" s="4">
        <v>0</v>
      </c>
      <c r="V29" s="4">
        <v>28207648.084199999</v>
      </c>
      <c r="W29" s="4">
        <v>4231147.2126256349</v>
      </c>
      <c r="X29" s="4">
        <v>5384222.6352000004</v>
      </c>
      <c r="Y29" s="4">
        <v>3989017.1596743651</v>
      </c>
      <c r="Z29" s="4"/>
      <c r="AA29" s="4">
        <f t="shared" si="4"/>
        <v>3989017.1596743651</v>
      </c>
      <c r="AB29" s="4">
        <v>90238849.869100004</v>
      </c>
      <c r="AC29" s="5">
        <f t="shared" si="5"/>
        <v>227195105.6868</v>
      </c>
    </row>
    <row r="30" spans="1:29" ht="24.9" customHeight="1" x14ac:dyDescent="0.25">
      <c r="A30" s="146"/>
      <c r="B30" s="148"/>
      <c r="C30" s="1">
        <v>6</v>
      </c>
      <c r="D30" s="4" t="s">
        <v>95</v>
      </c>
      <c r="E30" s="4">
        <v>88865314.401900008</v>
      </c>
      <c r="F30" s="4">
        <f t="shared" si="8"/>
        <v>-1388888.89</v>
      </c>
      <c r="G30" s="4">
        <v>24935047.552000001</v>
      </c>
      <c r="H30" s="4">
        <v>3740257.132810561</v>
      </c>
      <c r="I30" s="4">
        <v>5190455.4954000004</v>
      </c>
      <c r="J30" s="4">
        <v>3526218.5726894387</v>
      </c>
      <c r="K30" s="4">
        <v>0</v>
      </c>
      <c r="L30" s="4">
        <f t="shared" si="1"/>
        <v>3526218.5726894387</v>
      </c>
      <c r="M30" s="4">
        <v>86886975.984099999</v>
      </c>
      <c r="N30" s="5">
        <f t="shared" si="7"/>
        <v>206564924.75350001</v>
      </c>
      <c r="O30" s="8"/>
      <c r="P30" s="148"/>
      <c r="Q30" s="9">
        <v>4</v>
      </c>
      <c r="R30" s="148"/>
      <c r="S30" s="4" t="s">
        <v>474</v>
      </c>
      <c r="T30" s="4">
        <v>94255413.505799994</v>
      </c>
      <c r="U30" s="4">
        <v>0</v>
      </c>
      <c r="V30" s="4">
        <v>26447475.414000001</v>
      </c>
      <c r="W30" s="4">
        <v>3967121.3121405952</v>
      </c>
      <c r="X30" s="4">
        <v>5269419.3879000004</v>
      </c>
      <c r="Y30" s="4">
        <v>3740100.3069594046</v>
      </c>
      <c r="Z30" s="4"/>
      <c r="AA30" s="4">
        <f t="shared" si="4"/>
        <v>3740100.3069594046</v>
      </c>
      <c r="AB30" s="4">
        <v>88221237.311000004</v>
      </c>
      <c r="AC30" s="5">
        <f t="shared" si="5"/>
        <v>216631347.84990001</v>
      </c>
    </row>
    <row r="31" spans="1:29" ht="24.9" customHeight="1" x14ac:dyDescent="0.25">
      <c r="A31" s="146"/>
      <c r="B31" s="148"/>
      <c r="C31" s="1">
        <v>7</v>
      </c>
      <c r="D31" s="4" t="s">
        <v>96</v>
      </c>
      <c r="E31" s="4">
        <v>96795633.779399991</v>
      </c>
      <c r="F31" s="4">
        <f t="shared" si="8"/>
        <v>-1388888.89</v>
      </c>
      <c r="G31" s="4">
        <v>27160245.224599998</v>
      </c>
      <c r="H31" s="4">
        <v>4074036.7836956107</v>
      </c>
      <c r="I31" s="4">
        <v>5104410.1982000005</v>
      </c>
      <c r="J31" s="4">
        <v>3840897.473604389</v>
      </c>
      <c r="K31" s="4">
        <v>0</v>
      </c>
      <c r="L31" s="4">
        <f t="shared" si="1"/>
        <v>3840897.473604389</v>
      </c>
      <c r="M31" s="4">
        <v>85374770.743900001</v>
      </c>
      <c r="N31" s="5">
        <f t="shared" si="7"/>
        <v>215856695.11519998</v>
      </c>
      <c r="O31" s="8"/>
      <c r="P31" s="148"/>
      <c r="Q31" s="9">
        <v>5</v>
      </c>
      <c r="R31" s="148"/>
      <c r="S31" s="4" t="s">
        <v>475</v>
      </c>
      <c r="T31" s="4">
        <v>88149377.850799993</v>
      </c>
      <c r="U31" s="4">
        <v>0</v>
      </c>
      <c r="V31" s="4">
        <v>24734160.264699999</v>
      </c>
      <c r="W31" s="4">
        <v>3710124.0397155564</v>
      </c>
      <c r="X31" s="4">
        <v>4821564.4971000003</v>
      </c>
      <c r="Y31" s="4">
        <v>3497809.8645844436</v>
      </c>
      <c r="Z31" s="4"/>
      <c r="AA31" s="4">
        <f t="shared" si="4"/>
        <v>3497809.8645844436</v>
      </c>
      <c r="AB31" s="4">
        <v>80350400.265900001</v>
      </c>
      <c r="AC31" s="5">
        <f t="shared" si="5"/>
        <v>200441872.28569999</v>
      </c>
    </row>
    <row r="32" spans="1:29" ht="24.9" customHeight="1" x14ac:dyDescent="0.25">
      <c r="A32" s="146"/>
      <c r="B32" s="148"/>
      <c r="C32" s="1">
        <v>8</v>
      </c>
      <c r="D32" s="4" t="s">
        <v>97</v>
      </c>
      <c r="E32" s="4">
        <v>101256307.55880001</v>
      </c>
      <c r="F32" s="4">
        <f t="shared" si="8"/>
        <v>-1388888.89</v>
      </c>
      <c r="G32" s="4">
        <v>28411882.193999998</v>
      </c>
      <c r="H32" s="4">
        <v>4261782.3291306393</v>
      </c>
      <c r="I32" s="4">
        <v>5097921.2757999999</v>
      </c>
      <c r="J32" s="4">
        <v>4017899.1624693605</v>
      </c>
      <c r="K32" s="4">
        <v>0</v>
      </c>
      <c r="L32" s="4">
        <f t="shared" si="1"/>
        <v>4017899.1624693605</v>
      </c>
      <c r="M32" s="4">
        <v>85260731.013899997</v>
      </c>
      <c r="N32" s="5">
        <f t="shared" si="7"/>
        <v>221819713.36830002</v>
      </c>
      <c r="O32" s="8"/>
      <c r="P32" s="148"/>
      <c r="Q32" s="9">
        <v>6</v>
      </c>
      <c r="R32" s="148"/>
      <c r="S32" s="4" t="s">
        <v>476</v>
      </c>
      <c r="T32" s="4">
        <v>82453581.351599991</v>
      </c>
      <c r="U32" s="4">
        <v>0</v>
      </c>
      <c r="V32" s="4">
        <v>23135955.638799999</v>
      </c>
      <c r="W32" s="4">
        <v>3470393.3458205205</v>
      </c>
      <c r="X32" s="4">
        <v>4675061.9199000001</v>
      </c>
      <c r="Y32" s="4">
        <v>3271797.9100794792</v>
      </c>
      <c r="Z32" s="4"/>
      <c r="AA32" s="4">
        <f t="shared" si="4"/>
        <v>3271797.9100794792</v>
      </c>
      <c r="AB32" s="4">
        <v>77775687.0361</v>
      </c>
      <c r="AC32" s="5">
        <f t="shared" si="5"/>
        <v>190107415.28239998</v>
      </c>
    </row>
    <row r="33" spans="1:29" ht="24.9" customHeight="1" x14ac:dyDescent="0.25">
      <c r="A33" s="146"/>
      <c r="B33" s="148"/>
      <c r="C33" s="1">
        <v>9</v>
      </c>
      <c r="D33" s="4" t="s">
        <v>800</v>
      </c>
      <c r="E33" s="4">
        <v>88037321.444399998</v>
      </c>
      <c r="F33" s="4">
        <f t="shared" si="8"/>
        <v>-1388888.89</v>
      </c>
      <c r="G33" s="4">
        <v>24702717.9428</v>
      </c>
      <c r="H33" s="4">
        <v>3705407.6914555556</v>
      </c>
      <c r="I33" s="4">
        <v>5393788.3134000003</v>
      </c>
      <c r="J33" s="4">
        <v>3493363.4123444445</v>
      </c>
      <c r="K33" s="4">
        <v>0</v>
      </c>
      <c r="L33" s="4">
        <f t="shared" si="1"/>
        <v>3493363.4123444445</v>
      </c>
      <c r="M33" s="4">
        <v>90460453.709800005</v>
      </c>
      <c r="N33" s="5">
        <f t="shared" si="7"/>
        <v>209010375.31080002</v>
      </c>
      <c r="O33" s="8"/>
      <c r="P33" s="148"/>
      <c r="Q33" s="9">
        <v>7</v>
      </c>
      <c r="R33" s="148"/>
      <c r="S33" s="4" t="s">
        <v>477</v>
      </c>
      <c r="T33" s="4">
        <v>82723413.3697</v>
      </c>
      <c r="U33" s="4">
        <v>0</v>
      </c>
      <c r="V33" s="4">
        <v>23211668.8037</v>
      </c>
      <c r="W33" s="4">
        <v>3481750.3205855223</v>
      </c>
      <c r="X33" s="4">
        <v>4437346.7565000001</v>
      </c>
      <c r="Y33" s="4">
        <v>3282504.9748144778</v>
      </c>
      <c r="Z33" s="4"/>
      <c r="AA33" s="4">
        <f t="shared" si="4"/>
        <v>3282504.9748144778</v>
      </c>
      <c r="AB33" s="4">
        <v>73597955.917300001</v>
      </c>
      <c r="AC33" s="5">
        <f t="shared" si="5"/>
        <v>186297293.38609999</v>
      </c>
    </row>
    <row r="34" spans="1:29" ht="24.9" customHeight="1" x14ac:dyDescent="0.25">
      <c r="A34" s="146"/>
      <c r="B34" s="148"/>
      <c r="C34" s="1">
        <v>10</v>
      </c>
      <c r="D34" s="4" t="s">
        <v>98</v>
      </c>
      <c r="E34" s="4">
        <v>78825843.643600002</v>
      </c>
      <c r="F34" s="4">
        <f t="shared" si="8"/>
        <v>-1388888.89</v>
      </c>
      <c r="G34" s="4">
        <v>22118035.2852</v>
      </c>
      <c r="H34" s="4">
        <v>3317705.2928104973</v>
      </c>
      <c r="I34" s="4">
        <v>4544723.2512999997</v>
      </c>
      <c r="J34" s="4">
        <v>3127847.5266895024</v>
      </c>
      <c r="K34" s="4">
        <v>0</v>
      </c>
      <c r="L34" s="4">
        <f t="shared" si="1"/>
        <v>3127847.5266895024</v>
      </c>
      <c r="M34" s="4">
        <v>75538538.413699999</v>
      </c>
      <c r="N34" s="5">
        <f t="shared" si="7"/>
        <v>181539081.27200001</v>
      </c>
      <c r="O34" s="8"/>
      <c r="P34" s="148"/>
      <c r="Q34" s="9">
        <v>8</v>
      </c>
      <c r="R34" s="148"/>
      <c r="S34" s="4" t="s">
        <v>478</v>
      </c>
      <c r="T34" s="4">
        <v>88571946.962900013</v>
      </c>
      <c r="U34" s="4">
        <v>0</v>
      </c>
      <c r="V34" s="4">
        <v>24852730.496199999</v>
      </c>
      <c r="W34" s="4">
        <v>3727909.5744655589</v>
      </c>
      <c r="X34" s="4">
        <v>4755810.7459000004</v>
      </c>
      <c r="Y34" s="4">
        <v>3514577.6110344413</v>
      </c>
      <c r="Z34" s="4"/>
      <c r="AA34" s="4">
        <f t="shared" si="4"/>
        <v>3514577.6110344413</v>
      </c>
      <c r="AB34" s="4">
        <v>79194809.311399996</v>
      </c>
      <c r="AC34" s="5">
        <f t="shared" si="5"/>
        <v>199861973.956</v>
      </c>
    </row>
    <row r="35" spans="1:29" ht="24.9" customHeight="1" x14ac:dyDescent="0.25">
      <c r="A35" s="146"/>
      <c r="B35" s="148"/>
      <c r="C35" s="1">
        <v>11</v>
      </c>
      <c r="D35" s="4" t="s">
        <v>99</v>
      </c>
      <c r="E35" s="4">
        <v>80104682.551599994</v>
      </c>
      <c r="F35" s="4">
        <f t="shared" si="8"/>
        <v>-1388888.89</v>
      </c>
      <c r="G35" s="4">
        <v>22476869.428800002</v>
      </c>
      <c r="H35" s="4">
        <v>3371530.4143655058</v>
      </c>
      <c r="I35" s="4">
        <v>4763577.8102000002</v>
      </c>
      <c r="J35" s="4">
        <v>3178592.4718344938</v>
      </c>
      <c r="K35" s="4">
        <v>0</v>
      </c>
      <c r="L35" s="4">
        <f t="shared" si="1"/>
        <v>3178592.4718344938</v>
      </c>
      <c r="M35" s="4">
        <v>79384803.364800006</v>
      </c>
      <c r="N35" s="5">
        <f t="shared" si="7"/>
        <v>187127589.3414</v>
      </c>
      <c r="O35" s="8"/>
      <c r="P35" s="148"/>
      <c r="Q35" s="9">
        <v>9</v>
      </c>
      <c r="R35" s="148"/>
      <c r="S35" s="4" t="s">
        <v>479</v>
      </c>
      <c r="T35" s="4">
        <v>83076275.118699998</v>
      </c>
      <c r="U35" s="4">
        <v>0</v>
      </c>
      <c r="V35" s="4">
        <v>23310679.588300001</v>
      </c>
      <c r="W35" s="4">
        <v>3496601.9382605245</v>
      </c>
      <c r="X35" s="4">
        <v>4556711.13</v>
      </c>
      <c r="Y35" s="4">
        <v>3296506.6993394755</v>
      </c>
      <c r="Z35" s="4"/>
      <c r="AA35" s="4">
        <f t="shared" si="4"/>
        <v>3296506.6993394755</v>
      </c>
      <c r="AB35" s="4">
        <v>75695728.101899996</v>
      </c>
      <c r="AC35" s="5">
        <f t="shared" si="5"/>
        <v>188875791.4465</v>
      </c>
    </row>
    <row r="36" spans="1:29" ht="24.9" customHeight="1" x14ac:dyDescent="0.25">
      <c r="A36" s="146"/>
      <c r="B36" s="148"/>
      <c r="C36" s="1">
        <v>12</v>
      </c>
      <c r="D36" s="4" t="s">
        <v>100</v>
      </c>
      <c r="E36" s="4">
        <v>78427641.079400003</v>
      </c>
      <c r="F36" s="4">
        <f t="shared" si="8"/>
        <v>-1388888.89</v>
      </c>
      <c r="G36" s="4">
        <v>22006302.153700002</v>
      </c>
      <c r="H36" s="4">
        <v>3300945.3230104949</v>
      </c>
      <c r="I36" s="4">
        <v>4528943.1459999997</v>
      </c>
      <c r="J36" s="4">
        <v>3112046.6566895051</v>
      </c>
      <c r="K36" s="4">
        <v>0</v>
      </c>
      <c r="L36" s="4">
        <f t="shared" si="1"/>
        <v>3112046.6566895051</v>
      </c>
      <c r="M36" s="4">
        <v>75261210.555800006</v>
      </c>
      <c r="N36" s="5">
        <f t="shared" si="7"/>
        <v>180719256.8786</v>
      </c>
      <c r="O36" s="8"/>
      <c r="P36" s="148"/>
      <c r="Q36" s="9">
        <v>10</v>
      </c>
      <c r="R36" s="148"/>
      <c r="S36" s="4" t="s">
        <v>480</v>
      </c>
      <c r="T36" s="4">
        <v>100164529.0314</v>
      </c>
      <c r="U36" s="4">
        <v>0</v>
      </c>
      <c r="V36" s="4">
        <v>28105536.015099999</v>
      </c>
      <c r="W36" s="4">
        <v>4215830.4022256322</v>
      </c>
      <c r="X36" s="4">
        <v>5490976.8362999996</v>
      </c>
      <c r="Y36" s="4">
        <v>3974576.8634743677</v>
      </c>
      <c r="Z36" s="4"/>
      <c r="AA36" s="4">
        <f t="shared" si="4"/>
        <v>3974576.8634743677</v>
      </c>
      <c r="AB36" s="4">
        <v>92115004.262899995</v>
      </c>
      <c r="AC36" s="5">
        <f t="shared" si="5"/>
        <v>228575476.57509997</v>
      </c>
    </row>
    <row r="37" spans="1:29" ht="24.9" customHeight="1" x14ac:dyDescent="0.25">
      <c r="A37" s="146"/>
      <c r="B37" s="148"/>
      <c r="C37" s="1">
        <v>13</v>
      </c>
      <c r="D37" s="4" t="s">
        <v>101</v>
      </c>
      <c r="E37" s="4">
        <v>90938535.930700004</v>
      </c>
      <c r="F37" s="4">
        <f t="shared" si="8"/>
        <v>-1388888.89</v>
      </c>
      <c r="G37" s="4">
        <v>25516780.455899999</v>
      </c>
      <c r="H37" s="4">
        <v>3827517.0683455742</v>
      </c>
      <c r="I37" s="4">
        <v>4945446.5050999997</v>
      </c>
      <c r="J37" s="4">
        <v>3608485.0036544255</v>
      </c>
      <c r="K37" s="4">
        <v>0</v>
      </c>
      <c r="L37" s="4">
        <f t="shared" si="1"/>
        <v>3608485.0036544255</v>
      </c>
      <c r="M37" s="4">
        <v>82581059.319000006</v>
      </c>
      <c r="N37" s="5">
        <f t="shared" si="7"/>
        <v>205083488.8876</v>
      </c>
      <c r="O37" s="8"/>
      <c r="P37" s="148"/>
      <c r="Q37" s="9">
        <v>11</v>
      </c>
      <c r="R37" s="148"/>
      <c r="S37" s="4" t="s">
        <v>481</v>
      </c>
      <c r="T37" s="4">
        <v>82667499.292999998</v>
      </c>
      <c r="U37" s="4">
        <v>0</v>
      </c>
      <c r="V37" s="4">
        <v>23195979.665899999</v>
      </c>
      <c r="W37" s="4">
        <v>3479396.9499005219</v>
      </c>
      <c r="X37" s="4">
        <v>4500268.4358999999</v>
      </c>
      <c r="Y37" s="4">
        <v>3280286.2772994782</v>
      </c>
      <c r="Z37" s="4"/>
      <c r="AA37" s="4">
        <f t="shared" si="4"/>
        <v>3280286.2772994782</v>
      </c>
      <c r="AB37" s="4">
        <v>74703774.554700002</v>
      </c>
      <c r="AC37" s="5">
        <f t="shared" si="5"/>
        <v>187326936.74080002</v>
      </c>
    </row>
    <row r="38" spans="1:29" ht="24.9" customHeight="1" x14ac:dyDescent="0.25">
      <c r="A38" s="146"/>
      <c r="B38" s="148"/>
      <c r="C38" s="1">
        <v>14</v>
      </c>
      <c r="D38" s="4" t="s">
        <v>102</v>
      </c>
      <c r="E38" s="4">
        <v>88159524.907499999</v>
      </c>
      <c r="F38" s="4">
        <f t="shared" si="8"/>
        <v>-1388888.89</v>
      </c>
      <c r="G38" s="4">
        <v>24737007.464899998</v>
      </c>
      <c r="H38" s="4">
        <v>3710551.1197155565</v>
      </c>
      <c r="I38" s="4">
        <v>4967039.8103999998</v>
      </c>
      <c r="J38" s="4">
        <v>3498212.5046844436</v>
      </c>
      <c r="K38" s="4">
        <v>0</v>
      </c>
      <c r="L38" s="4">
        <f t="shared" si="1"/>
        <v>3498212.5046844436</v>
      </c>
      <c r="M38" s="4">
        <v>82960551.406599998</v>
      </c>
      <c r="N38" s="5">
        <f t="shared" si="7"/>
        <v>201676958.51340002</v>
      </c>
      <c r="O38" s="8"/>
      <c r="P38" s="148"/>
      <c r="Q38" s="9">
        <v>12</v>
      </c>
      <c r="R38" s="148"/>
      <c r="S38" s="4" t="s">
        <v>482</v>
      </c>
      <c r="T38" s="4">
        <v>91816471.391300008</v>
      </c>
      <c r="U38" s="4">
        <v>0</v>
      </c>
      <c r="V38" s="4">
        <v>25763123.616999999</v>
      </c>
      <c r="W38" s="4">
        <v>3864468.5425255797</v>
      </c>
      <c r="X38" s="4">
        <v>4993625.2801999999</v>
      </c>
      <c r="Y38" s="4">
        <v>3643321.9064744203</v>
      </c>
      <c r="Z38" s="4"/>
      <c r="AA38" s="4">
        <f t="shared" si="4"/>
        <v>3643321.9064744203</v>
      </c>
      <c r="AB38" s="4">
        <v>83374286.827299997</v>
      </c>
      <c r="AC38" s="5">
        <f t="shared" si="5"/>
        <v>208461672.28460002</v>
      </c>
    </row>
    <row r="39" spans="1:29" ht="24.9" customHeight="1" x14ac:dyDescent="0.25">
      <c r="A39" s="146"/>
      <c r="B39" s="148"/>
      <c r="C39" s="1">
        <v>15</v>
      </c>
      <c r="D39" s="4" t="s">
        <v>103</v>
      </c>
      <c r="E39" s="4">
        <v>84125398.747899994</v>
      </c>
      <c r="F39" s="4">
        <f t="shared" si="8"/>
        <v>-1388888.89</v>
      </c>
      <c r="G39" s="4">
        <v>23605057.071199998</v>
      </c>
      <c r="H39" s="4">
        <v>3540758.5606855312</v>
      </c>
      <c r="I39" s="4">
        <v>4925005.9027000004</v>
      </c>
      <c r="J39" s="4">
        <v>3338136.4313144693</v>
      </c>
      <c r="K39" s="4">
        <v>0</v>
      </c>
      <c r="L39" s="4">
        <f t="shared" si="1"/>
        <v>3338136.4313144693</v>
      </c>
      <c r="M39" s="4">
        <v>82221825.4375</v>
      </c>
      <c r="N39" s="5">
        <f t="shared" si="7"/>
        <v>195442287.35859999</v>
      </c>
      <c r="O39" s="8"/>
      <c r="P39" s="148"/>
      <c r="Q39" s="9">
        <v>13</v>
      </c>
      <c r="R39" s="148"/>
      <c r="S39" s="4" t="s">
        <v>483</v>
      </c>
      <c r="T39" s="4">
        <v>100059138.7227</v>
      </c>
      <c r="U39" s="4">
        <v>0</v>
      </c>
      <c r="V39" s="4">
        <v>28075964.158300001</v>
      </c>
      <c r="W39" s="4">
        <v>4211394.6237956323</v>
      </c>
      <c r="X39" s="4">
        <v>5255606.8272000002</v>
      </c>
      <c r="Y39" s="4">
        <v>3970394.925104368</v>
      </c>
      <c r="Z39" s="4"/>
      <c r="AA39" s="4">
        <f t="shared" si="4"/>
        <v>3970394.925104368</v>
      </c>
      <c r="AB39" s="4">
        <v>87978488.115500003</v>
      </c>
      <c r="AC39" s="5">
        <f t="shared" si="5"/>
        <v>224295380.54539999</v>
      </c>
    </row>
    <row r="40" spans="1:29" ht="24.9" customHeight="1" x14ac:dyDescent="0.25">
      <c r="A40" s="146"/>
      <c r="B40" s="148"/>
      <c r="C40" s="1">
        <v>16</v>
      </c>
      <c r="D40" s="4" t="s">
        <v>104</v>
      </c>
      <c r="E40" s="4">
        <v>78373322.6778</v>
      </c>
      <c r="F40" s="4">
        <f t="shared" si="8"/>
        <v>-1388888.89</v>
      </c>
      <c r="G40" s="4">
        <v>21991060.7522</v>
      </c>
      <c r="H40" s="4">
        <v>3298659.1128104948</v>
      </c>
      <c r="I40" s="4">
        <v>4705048.3263999997</v>
      </c>
      <c r="J40" s="4">
        <v>3109891.2762895054</v>
      </c>
      <c r="K40" s="4">
        <v>0</v>
      </c>
      <c r="L40" s="4">
        <f t="shared" si="1"/>
        <v>3109891.2762895054</v>
      </c>
      <c r="M40" s="4">
        <v>78356175.478699997</v>
      </c>
      <c r="N40" s="5">
        <f t="shared" si="7"/>
        <v>183740220.40779999</v>
      </c>
      <c r="O40" s="8"/>
      <c r="P40" s="148"/>
      <c r="Q40" s="9">
        <v>14</v>
      </c>
      <c r="R40" s="148"/>
      <c r="S40" s="4" t="s">
        <v>484</v>
      </c>
      <c r="T40" s="4">
        <v>99825179.815599993</v>
      </c>
      <c r="U40" s="4">
        <v>0</v>
      </c>
      <c r="V40" s="4">
        <v>28010316.762400001</v>
      </c>
      <c r="W40" s="4">
        <v>4201547.5143656302</v>
      </c>
      <c r="X40" s="4">
        <v>5549108.8364000004</v>
      </c>
      <c r="Y40" s="4">
        <v>3961111.3228343697</v>
      </c>
      <c r="Z40" s="4"/>
      <c r="AA40" s="4">
        <f t="shared" si="4"/>
        <v>3961111.3228343697</v>
      </c>
      <c r="AB40" s="4">
        <v>93136646.560599998</v>
      </c>
      <c r="AC40" s="5">
        <f t="shared" si="5"/>
        <v>229134801.97579998</v>
      </c>
    </row>
    <row r="41" spans="1:29" ht="24.9" customHeight="1" x14ac:dyDescent="0.25">
      <c r="A41" s="146"/>
      <c r="B41" s="148"/>
      <c r="C41" s="1">
        <v>17</v>
      </c>
      <c r="D41" s="4" t="s">
        <v>105</v>
      </c>
      <c r="E41" s="4">
        <v>74482636.964100003</v>
      </c>
      <c r="F41" s="4">
        <f t="shared" si="8"/>
        <v>-1388888.89</v>
      </c>
      <c r="G41" s="4">
        <v>20899358.844300002</v>
      </c>
      <c r="H41" s="4">
        <v>3134903.8266054699</v>
      </c>
      <c r="I41" s="4">
        <v>4325312.2152000004</v>
      </c>
      <c r="J41" s="4">
        <v>2955506.9889945299</v>
      </c>
      <c r="K41" s="4">
        <v>0</v>
      </c>
      <c r="L41" s="4">
        <f t="shared" si="1"/>
        <v>2955506.9889945299</v>
      </c>
      <c r="M41" s="4">
        <v>71682493.638899997</v>
      </c>
      <c r="N41" s="5">
        <f t="shared" si="7"/>
        <v>171766011.37290001</v>
      </c>
      <c r="O41" s="8"/>
      <c r="P41" s="148"/>
      <c r="Q41" s="9">
        <v>15</v>
      </c>
      <c r="R41" s="148"/>
      <c r="S41" s="4" t="s">
        <v>485</v>
      </c>
      <c r="T41" s="4">
        <v>87172876.553000003</v>
      </c>
      <c r="U41" s="4">
        <v>0</v>
      </c>
      <c r="V41" s="4">
        <v>24460160.1505</v>
      </c>
      <c r="W41" s="4">
        <v>3669024.0225255503</v>
      </c>
      <c r="X41" s="4">
        <v>4994440.1218999997</v>
      </c>
      <c r="Y41" s="4">
        <v>3459061.8217744497</v>
      </c>
      <c r="Z41" s="4"/>
      <c r="AA41" s="4">
        <f t="shared" si="4"/>
        <v>3459061.8217744497</v>
      </c>
      <c r="AB41" s="4">
        <v>83388607.283399999</v>
      </c>
      <c r="AC41" s="5">
        <f t="shared" si="5"/>
        <v>202149729.8312</v>
      </c>
    </row>
    <row r="42" spans="1:29" ht="24.9" customHeight="1" x14ac:dyDescent="0.25">
      <c r="A42" s="146"/>
      <c r="B42" s="148"/>
      <c r="C42" s="1">
        <v>18</v>
      </c>
      <c r="D42" s="4" t="s">
        <v>106</v>
      </c>
      <c r="E42" s="4">
        <v>84376565.841299996</v>
      </c>
      <c r="F42" s="4">
        <f t="shared" si="8"/>
        <v>-1388888.89</v>
      </c>
      <c r="G42" s="4">
        <v>23675532.9758</v>
      </c>
      <c r="H42" s="4">
        <v>3551329.9464055328</v>
      </c>
      <c r="I42" s="4">
        <v>4905101.9033000004</v>
      </c>
      <c r="J42" s="4">
        <v>3348102.8628944675</v>
      </c>
      <c r="K42" s="4">
        <v>0</v>
      </c>
      <c r="L42" s="4">
        <f t="shared" si="1"/>
        <v>3348102.8628944675</v>
      </c>
      <c r="M42" s="4">
        <v>81872022.100400001</v>
      </c>
      <c r="N42" s="5">
        <f t="shared" si="7"/>
        <v>195434664.83679998</v>
      </c>
      <c r="O42" s="8"/>
      <c r="P42" s="148"/>
      <c r="Q42" s="9">
        <v>16</v>
      </c>
      <c r="R42" s="148"/>
      <c r="S42" s="4" t="s">
        <v>486</v>
      </c>
      <c r="T42" s="4">
        <v>98206809.744200006</v>
      </c>
      <c r="U42" s="4">
        <v>0</v>
      </c>
      <c r="V42" s="4">
        <v>27556212.312800001</v>
      </c>
      <c r="W42" s="4">
        <v>4133431.8468906195</v>
      </c>
      <c r="X42" s="4">
        <v>4994390.4364999998</v>
      </c>
      <c r="Y42" s="4">
        <v>3896893.6171093802</v>
      </c>
      <c r="Z42" s="4"/>
      <c r="AA42" s="4">
        <f t="shared" si="4"/>
        <v>3896893.6171093802</v>
      </c>
      <c r="AB42" s="4">
        <v>83387734.084900007</v>
      </c>
      <c r="AC42" s="5">
        <f t="shared" si="5"/>
        <v>217181081.60589999</v>
      </c>
    </row>
    <row r="43" spans="1:29" ht="24.9" customHeight="1" x14ac:dyDescent="0.25">
      <c r="A43" s="146"/>
      <c r="B43" s="148"/>
      <c r="C43" s="1">
        <v>19</v>
      </c>
      <c r="D43" s="4" t="s">
        <v>107</v>
      </c>
      <c r="E43" s="4">
        <v>106206294.40089999</v>
      </c>
      <c r="F43" s="4">
        <f t="shared" si="8"/>
        <v>-1388888.89</v>
      </c>
      <c r="G43" s="4">
        <v>29800817.327100001</v>
      </c>
      <c r="H43" s="4">
        <v>4470122.5990306707</v>
      </c>
      <c r="I43" s="4">
        <v>5338637.4415999996</v>
      </c>
      <c r="J43" s="4">
        <v>4214317.0297693294</v>
      </c>
      <c r="K43" s="4">
        <v>0</v>
      </c>
      <c r="L43" s="4">
        <f t="shared" si="1"/>
        <v>4214317.0297693294</v>
      </c>
      <c r="M43" s="4">
        <v>89491203.3248</v>
      </c>
      <c r="N43" s="5">
        <f t="shared" si="7"/>
        <v>232793865.79159999</v>
      </c>
      <c r="O43" s="8"/>
      <c r="P43" s="148"/>
      <c r="Q43" s="9">
        <v>17</v>
      </c>
      <c r="R43" s="148"/>
      <c r="S43" s="4" t="s">
        <v>487</v>
      </c>
      <c r="T43" s="4">
        <v>101377532.1517</v>
      </c>
      <c r="U43" s="4">
        <v>0</v>
      </c>
      <c r="V43" s="4">
        <v>28445897.0513</v>
      </c>
      <c r="W43" s="4">
        <v>4266884.5576756401</v>
      </c>
      <c r="X43" s="4">
        <v>5323665.9841999998</v>
      </c>
      <c r="Y43" s="4">
        <v>4022709.4128243597</v>
      </c>
      <c r="Z43" s="4"/>
      <c r="AA43" s="4">
        <f t="shared" si="4"/>
        <v>4022709.4128243597</v>
      </c>
      <c r="AB43" s="4">
        <v>89174595.4824</v>
      </c>
      <c r="AC43" s="5">
        <f t="shared" si="5"/>
        <v>227287618.6559</v>
      </c>
    </row>
    <row r="44" spans="1:29" ht="24.9" customHeight="1" x14ac:dyDescent="0.25">
      <c r="A44" s="146"/>
      <c r="B44" s="148"/>
      <c r="C44" s="1">
        <v>20</v>
      </c>
      <c r="D44" s="4" t="s">
        <v>108</v>
      </c>
      <c r="E44" s="4">
        <v>90995520.522999987</v>
      </c>
      <c r="F44" s="4">
        <f t="shared" si="8"/>
        <v>-1388888.89</v>
      </c>
      <c r="G44" s="4">
        <v>25532769.973700002</v>
      </c>
      <c r="H44" s="4">
        <v>3829915.4960205741</v>
      </c>
      <c r="I44" s="4">
        <v>3940915.6069</v>
      </c>
      <c r="J44" s="4">
        <v>3610746.1797794257</v>
      </c>
      <c r="K44" s="4">
        <v>0</v>
      </c>
      <c r="L44" s="4">
        <f t="shared" si="1"/>
        <v>3610746.1797794257</v>
      </c>
      <c r="M44" s="4">
        <v>64926905.7755</v>
      </c>
      <c r="N44" s="5">
        <f t="shared" si="7"/>
        <v>187506969.05799997</v>
      </c>
      <c r="O44" s="8"/>
      <c r="P44" s="148"/>
      <c r="Q44" s="9">
        <v>18</v>
      </c>
      <c r="R44" s="148"/>
      <c r="S44" s="4" t="s">
        <v>488</v>
      </c>
      <c r="T44" s="4">
        <v>97046170.417800009</v>
      </c>
      <c r="U44" s="4">
        <v>0</v>
      </c>
      <c r="V44" s="4">
        <v>27230544.227499999</v>
      </c>
      <c r="W44" s="4">
        <v>4084581.634080613</v>
      </c>
      <c r="X44" s="4">
        <v>5139998.6752000004</v>
      </c>
      <c r="Y44" s="4">
        <v>3850838.8883193871</v>
      </c>
      <c r="Z44" s="4"/>
      <c r="AA44" s="4">
        <f t="shared" si="4"/>
        <v>3850838.8883193871</v>
      </c>
      <c r="AB44" s="4">
        <v>85946729.740899995</v>
      </c>
      <c r="AC44" s="5">
        <f t="shared" si="5"/>
        <v>218158864.9086</v>
      </c>
    </row>
    <row r="45" spans="1:29" ht="24.9" customHeight="1" x14ac:dyDescent="0.25">
      <c r="A45" s="146"/>
      <c r="B45" s="148"/>
      <c r="C45" s="12">
        <v>21</v>
      </c>
      <c r="D45" s="4" t="s">
        <v>801</v>
      </c>
      <c r="E45" s="4">
        <v>88181524.621899992</v>
      </c>
      <c r="F45" s="4">
        <f t="shared" si="8"/>
        <v>-1388888.89</v>
      </c>
      <c r="G45" s="4">
        <v>24743180.446199998</v>
      </c>
      <c r="H45" s="4">
        <v>3711477.0668905568</v>
      </c>
      <c r="I45" s="4">
        <v>5357617.2911999999</v>
      </c>
      <c r="J45" s="4">
        <v>3499085.4641094431</v>
      </c>
      <c r="K45" s="4">
        <v>0</v>
      </c>
      <c r="L45" s="4">
        <f t="shared" si="1"/>
        <v>3499085.4641094431</v>
      </c>
      <c r="M45" s="4">
        <v>89824765.169</v>
      </c>
      <c r="N45" s="5">
        <f t="shared" si="7"/>
        <v>208571143.87809998</v>
      </c>
      <c r="O45" s="8"/>
      <c r="P45" s="148"/>
      <c r="Q45" s="9">
        <v>19</v>
      </c>
      <c r="R45" s="148"/>
      <c r="S45" s="4" t="s">
        <v>489</v>
      </c>
      <c r="T45" s="4">
        <v>106422194.94410001</v>
      </c>
      <c r="U45" s="4">
        <v>0</v>
      </c>
      <c r="V45" s="4">
        <v>29861397.6598</v>
      </c>
      <c r="W45" s="4">
        <v>4479209.6489306726</v>
      </c>
      <c r="X45" s="4">
        <v>5749520.1486999998</v>
      </c>
      <c r="Y45" s="4">
        <v>4222884.0675693285</v>
      </c>
      <c r="Z45" s="4"/>
      <c r="AA45" s="4">
        <f t="shared" si="4"/>
        <v>4222884.0675693285</v>
      </c>
      <c r="AB45" s="4">
        <v>96658780.211700007</v>
      </c>
      <c r="AC45" s="5">
        <f t="shared" si="5"/>
        <v>241644466.53210002</v>
      </c>
    </row>
    <row r="46" spans="1:29" ht="24.9" customHeight="1" x14ac:dyDescent="0.25">
      <c r="A46" s="1"/>
      <c r="B46" s="156" t="s">
        <v>821</v>
      </c>
      <c r="C46" s="156"/>
      <c r="D46" s="11"/>
      <c r="E46" s="11">
        <f>SUM(E25:E45)</f>
        <v>1866109478.5491002</v>
      </c>
      <c r="F46" s="11">
        <f t="shared" ref="F46:M46" si="9">SUM(F25:F45)</f>
        <v>-29166666.690000005</v>
      </c>
      <c r="G46" s="11">
        <f>SUM(G25:G45)</f>
        <v>523618567.01949996</v>
      </c>
      <c r="H46" s="11">
        <f t="shared" si="9"/>
        <v>78542785.05282177</v>
      </c>
      <c r="I46" s="11">
        <f>SUM(I25:I45)</f>
        <v>103381291.4341</v>
      </c>
      <c r="J46" s="11">
        <f t="shared" si="9"/>
        <v>74048124.918678224</v>
      </c>
      <c r="K46" s="11">
        <f t="shared" si="9"/>
        <v>0</v>
      </c>
      <c r="L46" s="11">
        <f t="shared" si="9"/>
        <v>74048124.918678224</v>
      </c>
      <c r="M46" s="11">
        <f t="shared" si="9"/>
        <v>1725887998.4316998</v>
      </c>
      <c r="N46" s="6">
        <f t="shared" si="7"/>
        <v>4239040287.2817998</v>
      </c>
      <c r="O46" s="8"/>
      <c r="P46" s="148"/>
      <c r="Q46" s="9">
        <v>20</v>
      </c>
      <c r="R46" s="148"/>
      <c r="S46" s="4" t="s">
        <v>490</v>
      </c>
      <c r="T46" s="4">
        <v>84746387.486100003</v>
      </c>
      <c r="U46" s="4">
        <v>0</v>
      </c>
      <c r="V46" s="4">
        <v>23779302.600200001</v>
      </c>
      <c r="W46" s="4">
        <v>3566895.3900005352</v>
      </c>
      <c r="X46" s="4">
        <v>4812402.4963999996</v>
      </c>
      <c r="Y46" s="4">
        <v>3362777.5642994652</v>
      </c>
      <c r="Z46" s="4"/>
      <c r="AA46" s="4">
        <f t="shared" si="4"/>
        <v>3362777.5642994652</v>
      </c>
      <c r="AB46" s="4">
        <v>80189382.4542</v>
      </c>
      <c r="AC46" s="5">
        <f t="shared" si="5"/>
        <v>195644745.4948</v>
      </c>
    </row>
    <row r="47" spans="1:29" ht="24.9" customHeight="1" x14ac:dyDescent="0.25">
      <c r="A47" s="146">
        <v>3</v>
      </c>
      <c r="B47" s="147" t="s">
        <v>907</v>
      </c>
      <c r="C47" s="13">
        <v>1</v>
      </c>
      <c r="D47" s="4" t="s">
        <v>109</v>
      </c>
      <c r="E47" s="4">
        <v>84675109.966900006</v>
      </c>
      <c r="F47" s="4">
        <v>0</v>
      </c>
      <c r="G47" s="4">
        <v>23759302.577199999</v>
      </c>
      <c r="H47" s="4">
        <v>3563895.3866055342</v>
      </c>
      <c r="I47" s="4">
        <v>4744777.7015000004</v>
      </c>
      <c r="J47" s="4">
        <v>3359949.2378944657</v>
      </c>
      <c r="K47" s="4">
        <f>J47/2</f>
        <v>1679974.6189472328</v>
      </c>
      <c r="L47" s="4">
        <f>J47-K47</f>
        <v>1679974.6189472328</v>
      </c>
      <c r="M47" s="4">
        <v>80597998.022100002</v>
      </c>
      <c r="N47" s="5">
        <f t="shared" si="7"/>
        <v>194276280.57175279</v>
      </c>
      <c r="O47" s="8"/>
      <c r="P47" s="148"/>
      <c r="Q47" s="9">
        <v>21</v>
      </c>
      <c r="R47" s="148"/>
      <c r="S47" s="4" t="s">
        <v>53</v>
      </c>
      <c r="T47" s="4">
        <v>116718173.0142</v>
      </c>
      <c r="U47" s="4">
        <v>0</v>
      </c>
      <c r="V47" s="4">
        <v>32750384.262699999</v>
      </c>
      <c r="W47" s="4">
        <v>4912557.6394157363</v>
      </c>
      <c r="X47" s="4">
        <v>6472145.6264000004</v>
      </c>
      <c r="Y47" s="4">
        <v>4631433.4474842632</v>
      </c>
      <c r="Z47" s="4"/>
      <c r="AA47" s="4">
        <f t="shared" si="4"/>
        <v>4631433.4474842632</v>
      </c>
      <c r="AB47" s="4">
        <v>109358579.8504</v>
      </c>
      <c r="AC47" s="5">
        <f t="shared" si="5"/>
        <v>268371128.21419999</v>
      </c>
    </row>
    <row r="48" spans="1:29" ht="24.9" customHeight="1" x14ac:dyDescent="0.25">
      <c r="A48" s="146"/>
      <c r="B48" s="148"/>
      <c r="C48" s="1">
        <v>2</v>
      </c>
      <c r="D48" s="4" t="s">
        <v>110</v>
      </c>
      <c r="E48" s="4">
        <v>66114197.117600001</v>
      </c>
      <c r="F48" s="4">
        <v>0</v>
      </c>
      <c r="G48" s="4">
        <v>18551227.327399999</v>
      </c>
      <c r="H48" s="4">
        <v>2782684.0991304172</v>
      </c>
      <c r="I48" s="4">
        <v>3964248.7768999999</v>
      </c>
      <c r="J48" s="4">
        <v>2623443.2562695825</v>
      </c>
      <c r="K48" s="4">
        <f t="shared" ref="K48:K77" si="10">J48/2</f>
        <v>1311721.6281347913</v>
      </c>
      <c r="L48" s="4">
        <f t="shared" ref="L48:L77" si="11">J48-K48</f>
        <v>1311721.6281347913</v>
      </c>
      <c r="M48" s="4">
        <v>66880572.799000002</v>
      </c>
      <c r="N48" s="5">
        <f t="shared" si="7"/>
        <v>155640402.9712652</v>
      </c>
      <c r="O48" s="8"/>
      <c r="P48" s="148"/>
      <c r="Q48" s="9">
        <v>22</v>
      </c>
      <c r="R48" s="148"/>
      <c r="S48" s="4" t="s">
        <v>491</v>
      </c>
      <c r="T48" s="4">
        <v>82127923.317200005</v>
      </c>
      <c r="U48" s="4">
        <v>0</v>
      </c>
      <c r="V48" s="4">
        <v>23044578.045299999</v>
      </c>
      <c r="W48" s="4">
        <v>3456686.7067905185</v>
      </c>
      <c r="X48" s="4">
        <v>4476002.0522999996</v>
      </c>
      <c r="Y48" s="4">
        <v>3258875.6421094821</v>
      </c>
      <c r="Z48" s="4"/>
      <c r="AA48" s="4">
        <f t="shared" si="4"/>
        <v>3258875.6421094821</v>
      </c>
      <c r="AB48" s="4">
        <v>74277304.385299996</v>
      </c>
      <c r="AC48" s="5">
        <f t="shared" si="5"/>
        <v>186165368.09670001</v>
      </c>
    </row>
    <row r="49" spans="1:29" ht="24.9" customHeight="1" x14ac:dyDescent="0.25">
      <c r="A49" s="146"/>
      <c r="B49" s="148"/>
      <c r="C49" s="1">
        <v>3</v>
      </c>
      <c r="D49" s="4" t="s">
        <v>111</v>
      </c>
      <c r="E49" s="4">
        <v>87289470.109299988</v>
      </c>
      <c r="F49" s="4">
        <v>0</v>
      </c>
      <c r="G49" s="4">
        <v>24492875.568100002</v>
      </c>
      <c r="H49" s="4">
        <v>3673931.3352505509</v>
      </c>
      <c r="I49" s="4">
        <v>5077342.4272999996</v>
      </c>
      <c r="J49" s="4">
        <v>3463688.310349449</v>
      </c>
      <c r="K49" s="4">
        <f t="shared" si="10"/>
        <v>1731844.1551747245</v>
      </c>
      <c r="L49" s="4">
        <f t="shared" si="11"/>
        <v>1731844.1551747245</v>
      </c>
      <c r="M49" s="4">
        <v>86442665.163299993</v>
      </c>
      <c r="N49" s="5">
        <f t="shared" si="7"/>
        <v>203630786.33112526</v>
      </c>
      <c r="O49" s="8"/>
      <c r="P49" s="148"/>
      <c r="Q49" s="9">
        <v>23</v>
      </c>
      <c r="R49" s="148"/>
      <c r="S49" s="4" t="s">
        <v>492</v>
      </c>
      <c r="T49" s="4">
        <v>77589116.414499998</v>
      </c>
      <c r="U49" s="4">
        <v>0</v>
      </c>
      <c r="V49" s="4">
        <v>21771017.413600001</v>
      </c>
      <c r="W49" s="4">
        <v>3265652.6120404899</v>
      </c>
      <c r="X49" s="4">
        <v>4294014.1123000002</v>
      </c>
      <c r="Y49" s="4">
        <v>3078773.5931595103</v>
      </c>
      <c r="Z49" s="4"/>
      <c r="AA49" s="4">
        <f t="shared" si="4"/>
        <v>3078773.5931595103</v>
      </c>
      <c r="AB49" s="4">
        <v>71078952.754600003</v>
      </c>
      <c r="AC49" s="5">
        <f t="shared" si="5"/>
        <v>176783512.7879</v>
      </c>
    </row>
    <row r="50" spans="1:29" ht="24.9" customHeight="1" x14ac:dyDescent="0.25">
      <c r="A50" s="146"/>
      <c r="B50" s="148"/>
      <c r="C50" s="1">
        <v>4</v>
      </c>
      <c r="D50" s="4" t="s">
        <v>112</v>
      </c>
      <c r="E50" s="4">
        <v>66917293.454999998</v>
      </c>
      <c r="F50" s="4">
        <v>0</v>
      </c>
      <c r="G50" s="4">
        <v>18776571.101799998</v>
      </c>
      <c r="H50" s="4">
        <v>2816485.6652354226</v>
      </c>
      <c r="I50" s="4">
        <v>4103884.8221999998</v>
      </c>
      <c r="J50" s="4">
        <v>2655310.5066645774</v>
      </c>
      <c r="K50" s="4">
        <f t="shared" si="10"/>
        <v>1327655.2533322887</v>
      </c>
      <c r="L50" s="4">
        <f t="shared" si="11"/>
        <v>1327655.2533322887</v>
      </c>
      <c r="M50" s="4">
        <v>69334609.989899993</v>
      </c>
      <c r="N50" s="5">
        <f t="shared" si="7"/>
        <v>159172615.46526769</v>
      </c>
      <c r="O50" s="8"/>
      <c r="P50" s="148"/>
      <c r="Q50" s="9">
        <v>24</v>
      </c>
      <c r="R50" s="148"/>
      <c r="S50" s="4" t="s">
        <v>493</v>
      </c>
      <c r="T50" s="4">
        <v>94385997.143800005</v>
      </c>
      <c r="U50" s="4">
        <v>0</v>
      </c>
      <c r="V50" s="4">
        <v>26484116.360399999</v>
      </c>
      <c r="W50" s="4">
        <v>3972617.4540805961</v>
      </c>
      <c r="X50" s="4">
        <v>5306713.3016999997</v>
      </c>
      <c r="Y50" s="4">
        <v>3745281.9287194042</v>
      </c>
      <c r="Z50" s="4"/>
      <c r="AA50" s="4">
        <f t="shared" si="4"/>
        <v>3745281.9287194042</v>
      </c>
      <c r="AB50" s="4">
        <v>88876660.138899997</v>
      </c>
      <c r="AC50" s="5">
        <f t="shared" si="5"/>
        <v>217464673.02590001</v>
      </c>
    </row>
    <row r="51" spans="1:29" ht="24.9" customHeight="1" x14ac:dyDescent="0.25">
      <c r="A51" s="146"/>
      <c r="B51" s="148"/>
      <c r="C51" s="1">
        <v>5</v>
      </c>
      <c r="D51" s="4" t="s">
        <v>113</v>
      </c>
      <c r="E51" s="4">
        <v>89925854.231600001</v>
      </c>
      <c r="F51" s="4">
        <v>1E-4</v>
      </c>
      <c r="G51" s="4">
        <v>25232628.348999999</v>
      </c>
      <c r="H51" s="4">
        <v>3784894.2523255674</v>
      </c>
      <c r="I51" s="4">
        <v>5277187.3252999997</v>
      </c>
      <c r="J51" s="4">
        <v>3568301.3050744324</v>
      </c>
      <c r="K51" s="4">
        <f t="shared" si="10"/>
        <v>1784150.6525372162</v>
      </c>
      <c r="L51" s="4">
        <f t="shared" si="11"/>
        <v>1784150.6525372162</v>
      </c>
      <c r="M51" s="4">
        <v>89954844.350999996</v>
      </c>
      <c r="N51" s="5">
        <f t="shared" si="7"/>
        <v>210682371.83656278</v>
      </c>
      <c r="O51" s="8"/>
      <c r="P51" s="148"/>
      <c r="Q51" s="9">
        <v>25</v>
      </c>
      <c r="R51" s="148"/>
      <c r="S51" s="4" t="s">
        <v>494</v>
      </c>
      <c r="T51" s="4">
        <v>93925401.306000009</v>
      </c>
      <c r="U51" s="4">
        <v>0</v>
      </c>
      <c r="V51" s="4">
        <v>26354876.0691</v>
      </c>
      <c r="W51" s="4">
        <v>3953231.4103855933</v>
      </c>
      <c r="X51" s="4">
        <v>5125281.8389999997</v>
      </c>
      <c r="Y51" s="4">
        <v>3727005.2636144068</v>
      </c>
      <c r="Z51" s="4"/>
      <c r="AA51" s="4">
        <f t="shared" si="4"/>
        <v>3727005.2636144068</v>
      </c>
      <c r="AB51" s="4">
        <v>85688088.331900001</v>
      </c>
      <c r="AC51" s="5">
        <f t="shared" si="5"/>
        <v>213648602.38100001</v>
      </c>
    </row>
    <row r="52" spans="1:29" ht="24.9" customHeight="1" x14ac:dyDescent="0.25">
      <c r="A52" s="146"/>
      <c r="B52" s="148"/>
      <c r="C52" s="1">
        <v>6</v>
      </c>
      <c r="D52" s="4" t="s">
        <v>114</v>
      </c>
      <c r="E52" s="4">
        <v>78380511.838</v>
      </c>
      <c r="F52" s="4">
        <v>0</v>
      </c>
      <c r="G52" s="4">
        <v>21993077.985300001</v>
      </c>
      <c r="H52" s="4">
        <v>3298961.6977604949</v>
      </c>
      <c r="I52" s="4">
        <v>4410175.8713999996</v>
      </c>
      <c r="J52" s="4">
        <v>3110176.5456395051</v>
      </c>
      <c r="K52" s="4">
        <f t="shared" si="10"/>
        <v>1555088.2728197526</v>
      </c>
      <c r="L52" s="4">
        <f t="shared" si="11"/>
        <v>1555088.2728197526</v>
      </c>
      <c r="M52" s="4">
        <v>74717529.740500003</v>
      </c>
      <c r="N52" s="5">
        <f t="shared" si="7"/>
        <v>179945169.53438026</v>
      </c>
      <c r="O52" s="8"/>
      <c r="P52" s="148"/>
      <c r="Q52" s="9">
        <v>26</v>
      </c>
      <c r="R52" s="148"/>
      <c r="S52" s="4" t="s">
        <v>495</v>
      </c>
      <c r="T52" s="4">
        <v>89094993.003800005</v>
      </c>
      <c r="U52" s="4">
        <v>0</v>
      </c>
      <c r="V52" s="4">
        <v>24999493.9212</v>
      </c>
      <c r="W52" s="4">
        <v>3749924.0881605628</v>
      </c>
      <c r="X52" s="4">
        <v>5066116.3810999999</v>
      </c>
      <c r="Y52" s="4">
        <v>3535332.3303394369</v>
      </c>
      <c r="Z52" s="4"/>
      <c r="AA52" s="4">
        <f t="shared" si="4"/>
        <v>3535332.3303394369</v>
      </c>
      <c r="AB52" s="4">
        <v>84648283.504500002</v>
      </c>
      <c r="AC52" s="5">
        <f t="shared" si="5"/>
        <v>206028026.84799999</v>
      </c>
    </row>
    <row r="53" spans="1:29" ht="24.9" customHeight="1" x14ac:dyDescent="0.25">
      <c r="A53" s="146"/>
      <c r="B53" s="148"/>
      <c r="C53" s="1">
        <v>7</v>
      </c>
      <c r="D53" s="4" t="s">
        <v>115</v>
      </c>
      <c r="E53" s="4">
        <v>88897151.562899992</v>
      </c>
      <c r="F53" s="4">
        <v>0</v>
      </c>
      <c r="G53" s="4">
        <v>24943980.858800001</v>
      </c>
      <c r="H53" s="4">
        <v>3741597.1288305614</v>
      </c>
      <c r="I53" s="4">
        <v>5044818.3185999999</v>
      </c>
      <c r="J53" s="4">
        <v>3527481.8865694385</v>
      </c>
      <c r="K53" s="4">
        <f t="shared" si="10"/>
        <v>1763740.9432847193</v>
      </c>
      <c r="L53" s="4">
        <f t="shared" si="11"/>
        <v>1763740.9432847193</v>
      </c>
      <c r="M53" s="4">
        <v>85871069.395699993</v>
      </c>
      <c r="N53" s="5">
        <f t="shared" si="7"/>
        <v>205217539.88951528</v>
      </c>
      <c r="O53" s="8"/>
      <c r="P53" s="148"/>
      <c r="Q53" s="9">
        <v>27</v>
      </c>
      <c r="R53" s="148"/>
      <c r="S53" s="4" t="s">
        <v>496</v>
      </c>
      <c r="T53" s="4">
        <v>90966190.383699998</v>
      </c>
      <c r="U53" s="4">
        <v>0</v>
      </c>
      <c r="V53" s="4">
        <v>25524540.121300001</v>
      </c>
      <c r="W53" s="4">
        <v>3828681.0181605741</v>
      </c>
      <c r="X53" s="4">
        <v>5028037.4368000003</v>
      </c>
      <c r="Y53" s="4">
        <v>3609582.3456394263</v>
      </c>
      <c r="Z53" s="4"/>
      <c r="AA53" s="4">
        <f t="shared" si="4"/>
        <v>3609582.3456394263</v>
      </c>
      <c r="AB53" s="4">
        <v>83979064.139599994</v>
      </c>
      <c r="AC53" s="5">
        <f t="shared" si="5"/>
        <v>207908058.00839999</v>
      </c>
    </row>
    <row r="54" spans="1:29" ht="24.9" customHeight="1" x14ac:dyDescent="0.25">
      <c r="A54" s="146"/>
      <c r="B54" s="148"/>
      <c r="C54" s="1">
        <v>8</v>
      </c>
      <c r="D54" s="4" t="s">
        <v>116</v>
      </c>
      <c r="E54" s="4">
        <v>71228758.975299999</v>
      </c>
      <c r="F54" s="4">
        <v>0</v>
      </c>
      <c r="G54" s="4">
        <v>19986341.1734</v>
      </c>
      <c r="H54" s="4">
        <v>2997951.17602045</v>
      </c>
      <c r="I54" s="4">
        <v>4111685.4410000001</v>
      </c>
      <c r="J54" s="4">
        <v>2826391.5397795499</v>
      </c>
      <c r="K54" s="4">
        <f t="shared" si="10"/>
        <v>1413195.769889775</v>
      </c>
      <c r="L54" s="4">
        <f t="shared" si="11"/>
        <v>1413195.769889775</v>
      </c>
      <c r="M54" s="4">
        <v>69471702.161500007</v>
      </c>
      <c r="N54" s="5">
        <f t="shared" si="7"/>
        <v>165097949.25611022</v>
      </c>
      <c r="O54" s="8"/>
      <c r="P54" s="148"/>
      <c r="Q54" s="9">
        <v>28</v>
      </c>
      <c r="R54" s="148"/>
      <c r="S54" s="4" t="s">
        <v>497</v>
      </c>
      <c r="T54" s="4">
        <v>76622148.567399994</v>
      </c>
      <c r="U54" s="4">
        <v>0</v>
      </c>
      <c r="V54" s="4">
        <v>21499692.325599998</v>
      </c>
      <c r="W54" s="4">
        <v>3224953.8488304839</v>
      </c>
      <c r="X54" s="4">
        <v>4453583.9682</v>
      </c>
      <c r="Y54" s="4">
        <v>3040403.8422695161</v>
      </c>
      <c r="Z54" s="4"/>
      <c r="AA54" s="4">
        <f t="shared" si="4"/>
        <v>3040403.8422695161</v>
      </c>
      <c r="AB54" s="4">
        <v>73883317.201800004</v>
      </c>
      <c r="AC54" s="5">
        <f t="shared" si="5"/>
        <v>178270515.7859</v>
      </c>
    </row>
    <row r="55" spans="1:29" ht="24.9" customHeight="1" x14ac:dyDescent="0.25">
      <c r="A55" s="146"/>
      <c r="B55" s="148"/>
      <c r="C55" s="1">
        <v>9</v>
      </c>
      <c r="D55" s="4" t="s">
        <v>117</v>
      </c>
      <c r="E55" s="4">
        <v>82663439.358400002</v>
      </c>
      <c r="F55" s="4">
        <v>-1E-4</v>
      </c>
      <c r="G55" s="4">
        <v>23194840.473900001</v>
      </c>
      <c r="H55" s="4">
        <v>3479226.0710705216</v>
      </c>
      <c r="I55" s="4">
        <v>4725012.8214999996</v>
      </c>
      <c r="J55" s="4">
        <v>3280125.1770294779</v>
      </c>
      <c r="K55" s="4">
        <f t="shared" si="10"/>
        <v>1640062.5885147389</v>
      </c>
      <c r="L55" s="4">
        <f t="shared" si="11"/>
        <v>1640062.5885147389</v>
      </c>
      <c r="M55" s="4">
        <v>80250639.640900001</v>
      </c>
      <c r="N55" s="5">
        <f t="shared" si="7"/>
        <v>191228208.13268527</v>
      </c>
      <c r="O55" s="8"/>
      <c r="P55" s="148"/>
      <c r="Q55" s="9">
        <v>29</v>
      </c>
      <c r="R55" s="148"/>
      <c r="S55" s="4" t="s">
        <v>498</v>
      </c>
      <c r="T55" s="4">
        <v>91683248.45099999</v>
      </c>
      <c r="U55" s="4">
        <v>0</v>
      </c>
      <c r="V55" s="4">
        <v>25725742.098900001</v>
      </c>
      <c r="W55" s="4">
        <v>3858861.314850579</v>
      </c>
      <c r="X55" s="4">
        <v>5013926.7632999998</v>
      </c>
      <c r="Y55" s="4">
        <v>3638035.5559494211</v>
      </c>
      <c r="Z55" s="4"/>
      <c r="AA55" s="4">
        <f t="shared" si="4"/>
        <v>3638035.5559494211</v>
      </c>
      <c r="AB55" s="4">
        <v>83731075.752800003</v>
      </c>
      <c r="AC55" s="5">
        <f t="shared" si="5"/>
        <v>208636963.1735</v>
      </c>
    </row>
    <row r="56" spans="1:29" ht="24.9" customHeight="1" x14ac:dyDescent="0.25">
      <c r="A56" s="146"/>
      <c r="B56" s="148"/>
      <c r="C56" s="1">
        <v>10</v>
      </c>
      <c r="D56" s="4" t="s">
        <v>118</v>
      </c>
      <c r="E56" s="4">
        <v>89933995.129500002</v>
      </c>
      <c r="F56" s="4">
        <v>0</v>
      </c>
      <c r="G56" s="4">
        <v>25234912.633699998</v>
      </c>
      <c r="H56" s="4">
        <v>3785236.895050568</v>
      </c>
      <c r="I56" s="4">
        <v>5247097.8046000004</v>
      </c>
      <c r="J56" s="4">
        <v>3568624.3397494322</v>
      </c>
      <c r="K56" s="4">
        <f t="shared" si="10"/>
        <v>1784312.1698747161</v>
      </c>
      <c r="L56" s="4">
        <f t="shared" si="11"/>
        <v>1784312.1698747161</v>
      </c>
      <c r="M56" s="4">
        <v>89426035.312199995</v>
      </c>
      <c r="N56" s="5">
        <f t="shared" si="7"/>
        <v>210164492.14032528</v>
      </c>
      <c r="O56" s="8"/>
      <c r="P56" s="148"/>
      <c r="Q56" s="9">
        <v>30</v>
      </c>
      <c r="R56" s="148"/>
      <c r="S56" s="4" t="s">
        <v>499</v>
      </c>
      <c r="T56" s="4">
        <v>82703808.439199999</v>
      </c>
      <c r="U56" s="4">
        <v>0</v>
      </c>
      <c r="V56" s="4">
        <v>23206167.7837</v>
      </c>
      <c r="W56" s="4">
        <v>3480925.1675755223</v>
      </c>
      <c r="X56" s="4">
        <v>4835357.1836000001</v>
      </c>
      <c r="Y56" s="4">
        <v>3281727.0417244779</v>
      </c>
      <c r="Z56" s="4"/>
      <c r="AA56" s="4">
        <f t="shared" si="4"/>
        <v>3281727.0417244779</v>
      </c>
      <c r="AB56" s="4">
        <v>80592800.181999996</v>
      </c>
      <c r="AC56" s="5">
        <f t="shared" si="5"/>
        <v>193265428.6142</v>
      </c>
    </row>
    <row r="57" spans="1:29" ht="24.9" customHeight="1" x14ac:dyDescent="0.25">
      <c r="A57" s="146"/>
      <c r="B57" s="148"/>
      <c r="C57" s="1">
        <v>11</v>
      </c>
      <c r="D57" s="4" t="s">
        <v>119</v>
      </c>
      <c r="E57" s="4">
        <v>69215692.984799996</v>
      </c>
      <c r="F57" s="4">
        <v>0</v>
      </c>
      <c r="G57" s="4">
        <v>19421487.534699999</v>
      </c>
      <c r="H57" s="4">
        <v>2913223.1302004368</v>
      </c>
      <c r="I57" s="4">
        <v>4087428.9945</v>
      </c>
      <c r="J57" s="4">
        <v>2746512.1093995632</v>
      </c>
      <c r="K57" s="4">
        <f t="shared" si="10"/>
        <v>1373256.0546997816</v>
      </c>
      <c r="L57" s="4">
        <f t="shared" si="11"/>
        <v>1373256.0546997816</v>
      </c>
      <c r="M57" s="4">
        <v>69045406.631799996</v>
      </c>
      <c r="N57" s="5">
        <f t="shared" si="7"/>
        <v>161969066.33620018</v>
      </c>
      <c r="O57" s="8"/>
      <c r="P57" s="148"/>
      <c r="Q57" s="9">
        <v>31</v>
      </c>
      <c r="R57" s="148"/>
      <c r="S57" s="4" t="s">
        <v>500</v>
      </c>
      <c r="T57" s="4">
        <v>85688395.4604</v>
      </c>
      <c r="U57" s="4">
        <v>0</v>
      </c>
      <c r="V57" s="4">
        <v>24043624.105</v>
      </c>
      <c r="W57" s="4">
        <v>3606543.6157205408</v>
      </c>
      <c r="X57" s="4">
        <v>4659530.2418999998</v>
      </c>
      <c r="Y57" s="4">
        <v>3400156.8954794588</v>
      </c>
      <c r="Z57" s="4"/>
      <c r="AA57" s="4">
        <f t="shared" si="4"/>
        <v>3400156.8954794588</v>
      </c>
      <c r="AB57" s="4">
        <v>77502725.170900002</v>
      </c>
      <c r="AC57" s="5">
        <f t="shared" si="5"/>
        <v>194241445.2475</v>
      </c>
    </row>
    <row r="58" spans="1:29" ht="24.9" customHeight="1" x14ac:dyDescent="0.25">
      <c r="A58" s="146"/>
      <c r="B58" s="148"/>
      <c r="C58" s="1">
        <v>12</v>
      </c>
      <c r="D58" s="4" t="s">
        <v>120</v>
      </c>
      <c r="E58" s="4">
        <v>81869727.188000008</v>
      </c>
      <c r="F58" s="4">
        <v>0</v>
      </c>
      <c r="G58" s="4">
        <v>22972129.8376</v>
      </c>
      <c r="H58" s="4">
        <v>3445819.4756355169</v>
      </c>
      <c r="I58" s="4">
        <v>4673369.7438000003</v>
      </c>
      <c r="J58" s="4">
        <v>3248630.294964483</v>
      </c>
      <c r="K58" s="4">
        <f t="shared" si="10"/>
        <v>1624315.1474822415</v>
      </c>
      <c r="L58" s="4">
        <f t="shared" si="11"/>
        <v>1624315.1474822415</v>
      </c>
      <c r="M58" s="4">
        <v>79343037.073200002</v>
      </c>
      <c r="N58" s="5">
        <f t="shared" si="7"/>
        <v>189255028.72191778</v>
      </c>
      <c r="O58" s="8"/>
      <c r="P58" s="148"/>
      <c r="Q58" s="9">
        <v>32</v>
      </c>
      <c r="R58" s="148"/>
      <c r="S58" s="4" t="s">
        <v>501</v>
      </c>
      <c r="T58" s="4">
        <v>91941889.277500004</v>
      </c>
      <c r="U58" s="4">
        <v>0</v>
      </c>
      <c r="V58" s="4">
        <v>25798315.085999999</v>
      </c>
      <c r="W58" s="4">
        <v>3869747.2629105807</v>
      </c>
      <c r="X58" s="4">
        <v>5133817.8027999997</v>
      </c>
      <c r="Y58" s="4">
        <v>3648298.5487894192</v>
      </c>
      <c r="Z58" s="4"/>
      <c r="AA58" s="4">
        <f t="shared" si="4"/>
        <v>3648298.5487894192</v>
      </c>
      <c r="AB58" s="4">
        <v>85838103.841900006</v>
      </c>
      <c r="AC58" s="5">
        <f t="shared" si="5"/>
        <v>211096354.01709998</v>
      </c>
    </row>
    <row r="59" spans="1:29" ht="24.9" customHeight="1" x14ac:dyDescent="0.25">
      <c r="A59" s="146"/>
      <c r="B59" s="148"/>
      <c r="C59" s="1">
        <v>13</v>
      </c>
      <c r="D59" s="4" t="s">
        <v>121</v>
      </c>
      <c r="E59" s="4">
        <v>81892809.793899998</v>
      </c>
      <c r="F59" s="4">
        <v>0</v>
      </c>
      <c r="G59" s="4">
        <v>22978606.671500001</v>
      </c>
      <c r="H59" s="4">
        <v>3446791.0006855172</v>
      </c>
      <c r="I59" s="4">
        <v>4674552.2580000004</v>
      </c>
      <c r="J59" s="4">
        <v>3249546.2239144831</v>
      </c>
      <c r="K59" s="4">
        <f t="shared" si="10"/>
        <v>1624773.1119572415</v>
      </c>
      <c r="L59" s="4">
        <f t="shared" si="11"/>
        <v>1624773.1119572415</v>
      </c>
      <c r="M59" s="4">
        <v>79363819.198599994</v>
      </c>
      <c r="N59" s="5">
        <f t="shared" si="7"/>
        <v>189306799.77664274</v>
      </c>
      <c r="O59" s="8"/>
      <c r="P59" s="148"/>
      <c r="Q59" s="9">
        <v>33</v>
      </c>
      <c r="R59" s="148"/>
      <c r="S59" s="4" t="s">
        <v>502</v>
      </c>
      <c r="T59" s="4">
        <v>89109010.282299995</v>
      </c>
      <c r="U59" s="4">
        <v>0</v>
      </c>
      <c r="V59" s="4">
        <v>25003427.081300002</v>
      </c>
      <c r="W59" s="4">
        <v>3750514.0622405624</v>
      </c>
      <c r="X59" s="4">
        <v>4671822.4271999998</v>
      </c>
      <c r="Y59" s="4">
        <v>3535888.5427594376</v>
      </c>
      <c r="Z59" s="4"/>
      <c r="AA59" s="4">
        <f t="shared" si="4"/>
        <v>3535888.5427594376</v>
      </c>
      <c r="AB59" s="4">
        <v>77718754.490899995</v>
      </c>
      <c r="AC59" s="5">
        <f t="shared" si="5"/>
        <v>199117594.45949998</v>
      </c>
    </row>
    <row r="60" spans="1:29" ht="24.9" customHeight="1" x14ac:dyDescent="0.25">
      <c r="A60" s="146"/>
      <c r="B60" s="148"/>
      <c r="C60" s="1">
        <v>14</v>
      </c>
      <c r="D60" s="4" t="s">
        <v>122</v>
      </c>
      <c r="E60" s="4">
        <v>84460250.864099994</v>
      </c>
      <c r="F60" s="4">
        <v>0</v>
      </c>
      <c r="G60" s="4">
        <v>23699014.4661</v>
      </c>
      <c r="H60" s="4">
        <v>3554852.1699005333</v>
      </c>
      <c r="I60" s="4">
        <v>4784396.8953999998</v>
      </c>
      <c r="J60" s="4">
        <v>3351423.5249994663</v>
      </c>
      <c r="K60" s="4">
        <f t="shared" si="10"/>
        <v>1675711.7624997331</v>
      </c>
      <c r="L60" s="4">
        <f t="shared" si="11"/>
        <v>1675711.7624997331</v>
      </c>
      <c r="M60" s="4">
        <v>81294286.541899994</v>
      </c>
      <c r="N60" s="5">
        <f t="shared" si="7"/>
        <v>194684115.80450025</v>
      </c>
      <c r="O60" s="8"/>
      <c r="P60" s="149"/>
      <c r="Q60" s="9">
        <v>34</v>
      </c>
      <c r="R60" s="149"/>
      <c r="S60" s="4" t="s">
        <v>503</v>
      </c>
      <c r="T60" s="4">
        <v>87334141.269399986</v>
      </c>
      <c r="U60" s="4">
        <v>0</v>
      </c>
      <c r="V60" s="4">
        <v>24505410.0143</v>
      </c>
      <c r="W60" s="4">
        <v>3675811.5021405518</v>
      </c>
      <c r="X60" s="4">
        <v>4845284.3405999998</v>
      </c>
      <c r="Y60" s="4">
        <v>3465460.8835594486</v>
      </c>
      <c r="Z60" s="4"/>
      <c r="AA60" s="4">
        <f t="shared" si="4"/>
        <v>3465460.8835594486</v>
      </c>
      <c r="AB60" s="4">
        <v>80767265.251300007</v>
      </c>
      <c r="AC60" s="5">
        <f t="shared" si="5"/>
        <v>199748088.92070001</v>
      </c>
    </row>
    <row r="61" spans="1:29" ht="24.9" customHeight="1" x14ac:dyDescent="0.25">
      <c r="A61" s="146"/>
      <c r="B61" s="148"/>
      <c r="C61" s="1">
        <v>15</v>
      </c>
      <c r="D61" s="4" t="s">
        <v>123</v>
      </c>
      <c r="E61" s="4">
        <v>77162716.174400002</v>
      </c>
      <c r="F61" s="4">
        <v>0</v>
      </c>
      <c r="G61" s="4">
        <v>21651372.1917</v>
      </c>
      <c r="H61" s="4">
        <v>3247705.8287304873</v>
      </c>
      <c r="I61" s="4">
        <v>4348347.2724000001</v>
      </c>
      <c r="J61" s="4">
        <v>3061853.8258695127</v>
      </c>
      <c r="K61" s="4">
        <f t="shared" si="10"/>
        <v>1530926.9129347564</v>
      </c>
      <c r="L61" s="4">
        <f t="shared" si="11"/>
        <v>1530926.9129347564</v>
      </c>
      <c r="M61" s="4">
        <v>73630921.471100003</v>
      </c>
      <c r="N61" s="5">
        <f t="shared" si="7"/>
        <v>177223642.57886523</v>
      </c>
      <c r="O61" s="8"/>
      <c r="P61" s="1"/>
      <c r="Q61" s="154" t="s">
        <v>838</v>
      </c>
      <c r="R61" s="155"/>
      <c r="S61" s="11"/>
      <c r="T61" s="11">
        <f>T27+T28+T29+T30+T31+T32+T33+T34+T35+T36+T37+T38+T39+T40+T41+T42+T43+T44+T45+T46+T47+T48+T49+T50+T51+T52+T53+T54+T55+T56+T57+T58+T59+T60</f>
        <v>3101234807.8084002</v>
      </c>
      <c r="U61" s="11">
        <f t="shared" ref="U61:AB61" si="12">U27+U28+U29+U30+U31+U32+U33+U34+U35+U36+U37+U38+U39+U40+U41+U42+U43+U44+U45+U46+U47+U48+U49+U50+U51+U52+U53+U54+U55+U56+U57+U58+U59+U60</f>
        <v>0</v>
      </c>
      <c r="V61" s="11">
        <f t="shared" si="12"/>
        <v>870186955.65349984</v>
      </c>
      <c r="W61" s="11">
        <f t="shared" si="12"/>
        <v>130528043.34797959</v>
      </c>
      <c r="X61" s="11">
        <f t="shared" si="12"/>
        <v>170019404.62970001</v>
      </c>
      <c r="Y61" s="11">
        <f t="shared" si="12"/>
        <v>123058494.2041204</v>
      </c>
      <c r="Z61" s="11">
        <f t="shared" si="12"/>
        <v>0</v>
      </c>
      <c r="AA61" s="11">
        <f t="shared" si="12"/>
        <v>123058494.2041204</v>
      </c>
      <c r="AB61" s="11">
        <f t="shared" si="12"/>
        <v>2838875890.1727991</v>
      </c>
      <c r="AC61" s="6">
        <f t="shared" si="5"/>
        <v>7063884191.186799</v>
      </c>
    </row>
    <row r="62" spans="1:29" ht="24.9" customHeight="1" x14ac:dyDescent="0.25">
      <c r="A62" s="146"/>
      <c r="B62" s="148"/>
      <c r="C62" s="1">
        <v>16</v>
      </c>
      <c r="D62" s="4" t="s">
        <v>124</v>
      </c>
      <c r="E62" s="4">
        <v>78787020.347299993</v>
      </c>
      <c r="F62" s="4">
        <v>0</v>
      </c>
      <c r="G62" s="4">
        <v>22107141.7128</v>
      </c>
      <c r="H62" s="4">
        <v>3316071.2568904976</v>
      </c>
      <c r="I62" s="4">
        <v>4624966.1588000003</v>
      </c>
      <c r="J62" s="4">
        <v>3126306.9995095027</v>
      </c>
      <c r="K62" s="4">
        <f t="shared" si="10"/>
        <v>1563153.4997547513</v>
      </c>
      <c r="L62" s="4">
        <f t="shared" si="11"/>
        <v>1563153.4997547513</v>
      </c>
      <c r="M62" s="4">
        <v>78492367.050600007</v>
      </c>
      <c r="N62" s="5">
        <f t="shared" si="7"/>
        <v>184265753.86734524</v>
      </c>
      <c r="O62" s="8"/>
      <c r="P62" s="147">
        <v>21</v>
      </c>
      <c r="Q62" s="9">
        <v>1</v>
      </c>
      <c r="R62" s="147" t="s">
        <v>54</v>
      </c>
      <c r="S62" s="4" t="s">
        <v>504</v>
      </c>
      <c r="T62" s="4">
        <v>69925289.168600008</v>
      </c>
      <c r="U62" s="4">
        <v>0</v>
      </c>
      <c r="V62" s="4">
        <v>19620595.754900001</v>
      </c>
      <c r="W62" s="4">
        <v>2943089.3632104415</v>
      </c>
      <c r="X62" s="4">
        <v>3947525.0005000001</v>
      </c>
      <c r="Y62" s="4">
        <v>2774669.2285895585</v>
      </c>
      <c r="Z62" s="4">
        <f>Y62/2</f>
        <v>1387334.6142947793</v>
      </c>
      <c r="AA62" s="4">
        <f>Y62-Z62</f>
        <v>1387334.6142947793</v>
      </c>
      <c r="AB62" s="4">
        <v>66718473.3508</v>
      </c>
      <c r="AC62" s="5">
        <f t="shared" si="5"/>
        <v>160594782.25180522</v>
      </c>
    </row>
    <row r="63" spans="1:29" ht="24.9" customHeight="1" x14ac:dyDescent="0.25">
      <c r="A63" s="146"/>
      <c r="B63" s="148"/>
      <c r="C63" s="1">
        <v>17</v>
      </c>
      <c r="D63" s="4" t="s">
        <v>125</v>
      </c>
      <c r="E63" s="4">
        <v>73543000.180299997</v>
      </c>
      <c r="F63" s="4">
        <v>0</v>
      </c>
      <c r="G63" s="4">
        <v>20635702.680599999</v>
      </c>
      <c r="H63" s="4">
        <v>3095355.4020404643</v>
      </c>
      <c r="I63" s="4">
        <v>4396204.3172000004</v>
      </c>
      <c r="J63" s="4">
        <v>2918221.7478595357</v>
      </c>
      <c r="K63" s="4">
        <f t="shared" si="10"/>
        <v>1459110.8739297679</v>
      </c>
      <c r="L63" s="4">
        <f t="shared" si="11"/>
        <v>1459110.8739297679</v>
      </c>
      <c r="M63" s="4">
        <v>74471986.309699997</v>
      </c>
      <c r="N63" s="5">
        <f t="shared" si="7"/>
        <v>173205155.44657022</v>
      </c>
      <c r="O63" s="8"/>
      <c r="P63" s="148"/>
      <c r="Q63" s="9">
        <v>2</v>
      </c>
      <c r="R63" s="148"/>
      <c r="S63" s="4" t="s">
        <v>505</v>
      </c>
      <c r="T63" s="4">
        <v>114255153.4981</v>
      </c>
      <c r="U63" s="4">
        <v>0</v>
      </c>
      <c r="V63" s="4">
        <v>32059276.498399999</v>
      </c>
      <c r="W63" s="4">
        <v>4808891.4747507209</v>
      </c>
      <c r="X63" s="4">
        <v>5120668.5100999996</v>
      </c>
      <c r="Y63" s="4">
        <v>4533699.6441492792</v>
      </c>
      <c r="Z63" s="4">
        <f t="shared" ref="Z63:Z121" si="13">Y63/2</f>
        <v>2266849.8220746396</v>
      </c>
      <c r="AA63" s="4">
        <f t="shared" ref="AA63:AA82" si="14">Y63-Z63</f>
        <v>2266849.8220746396</v>
      </c>
      <c r="AB63" s="4">
        <v>87335913.476600006</v>
      </c>
      <c r="AC63" s="5">
        <f t="shared" si="5"/>
        <v>240726084.76992536</v>
      </c>
    </row>
    <row r="64" spans="1:29" ht="24.9" customHeight="1" x14ac:dyDescent="0.25">
      <c r="A64" s="146"/>
      <c r="B64" s="148"/>
      <c r="C64" s="1">
        <v>18</v>
      </c>
      <c r="D64" s="4" t="s">
        <v>126</v>
      </c>
      <c r="E64" s="4">
        <v>91370161.641000003</v>
      </c>
      <c r="F64" s="4">
        <v>0</v>
      </c>
      <c r="G64" s="4">
        <v>25637891.911800001</v>
      </c>
      <c r="H64" s="4">
        <v>3845683.7867905768</v>
      </c>
      <c r="I64" s="4">
        <v>5131787.7654999997</v>
      </c>
      <c r="J64" s="4">
        <v>3625612.1202094234</v>
      </c>
      <c r="K64" s="4">
        <f t="shared" si="10"/>
        <v>1812806.0601047117</v>
      </c>
      <c r="L64" s="4">
        <f t="shared" si="11"/>
        <v>1812806.0601047117</v>
      </c>
      <c r="M64" s="4">
        <v>87399516.128900006</v>
      </c>
      <c r="N64" s="5">
        <f t="shared" si="7"/>
        <v>210066059.5285953</v>
      </c>
      <c r="O64" s="8"/>
      <c r="P64" s="148"/>
      <c r="Q64" s="9">
        <v>3</v>
      </c>
      <c r="R64" s="148"/>
      <c r="S64" s="4" t="s">
        <v>506</v>
      </c>
      <c r="T64" s="4">
        <v>96236173.688299999</v>
      </c>
      <c r="U64" s="4">
        <v>0</v>
      </c>
      <c r="V64" s="4">
        <v>27003264.2465</v>
      </c>
      <c r="W64" s="4">
        <v>4050489.6369906077</v>
      </c>
      <c r="X64" s="4">
        <v>5234487.9851000002</v>
      </c>
      <c r="Y64" s="4">
        <v>3818697.8271093923</v>
      </c>
      <c r="Z64" s="4">
        <f t="shared" si="13"/>
        <v>1909348.9135546961</v>
      </c>
      <c r="AA64" s="4">
        <f t="shared" si="14"/>
        <v>1909348.9135546961</v>
      </c>
      <c r="AB64" s="4">
        <v>89336236.703500003</v>
      </c>
      <c r="AC64" s="5">
        <f t="shared" si="5"/>
        <v>218535513.18884531</v>
      </c>
    </row>
    <row r="65" spans="1:29" ht="24.9" customHeight="1" x14ac:dyDescent="0.25">
      <c r="A65" s="146"/>
      <c r="B65" s="148"/>
      <c r="C65" s="1">
        <v>19</v>
      </c>
      <c r="D65" s="4" t="s">
        <v>127</v>
      </c>
      <c r="E65" s="4">
        <v>76241634.870199993</v>
      </c>
      <c r="F65" s="4">
        <v>0</v>
      </c>
      <c r="G65" s="4">
        <v>21392922.578600001</v>
      </c>
      <c r="H65" s="4">
        <v>3208938.3867904814</v>
      </c>
      <c r="I65" s="4">
        <v>4441905.0126</v>
      </c>
      <c r="J65" s="4">
        <v>3025304.8751095184</v>
      </c>
      <c r="K65" s="4">
        <f t="shared" si="10"/>
        <v>1512652.4375547592</v>
      </c>
      <c r="L65" s="4">
        <f t="shared" si="11"/>
        <v>1512652.4375547592</v>
      </c>
      <c r="M65" s="4">
        <v>75275154.331400007</v>
      </c>
      <c r="N65" s="5">
        <f t="shared" si="7"/>
        <v>177631302.60454524</v>
      </c>
      <c r="O65" s="8"/>
      <c r="P65" s="148"/>
      <c r="Q65" s="9">
        <v>4</v>
      </c>
      <c r="R65" s="148"/>
      <c r="S65" s="4" t="s">
        <v>507</v>
      </c>
      <c r="T65" s="4">
        <v>79459168.178299993</v>
      </c>
      <c r="U65" s="4">
        <v>0</v>
      </c>
      <c r="V65" s="4">
        <v>22295742.1611</v>
      </c>
      <c r="W65" s="4">
        <v>3344361.3241805015</v>
      </c>
      <c r="X65" s="4">
        <v>4457437.0434999997</v>
      </c>
      <c r="Y65" s="4">
        <v>3152978.1498194984</v>
      </c>
      <c r="Z65" s="4">
        <f t="shared" si="13"/>
        <v>1576489.0749097492</v>
      </c>
      <c r="AA65" s="4">
        <f t="shared" si="14"/>
        <v>1576489.0749097492</v>
      </c>
      <c r="AB65" s="4">
        <v>75679935.378600001</v>
      </c>
      <c r="AC65" s="5">
        <f t="shared" si="5"/>
        <v>182355696.11709023</v>
      </c>
    </row>
    <row r="66" spans="1:29" ht="24.9" customHeight="1" x14ac:dyDescent="0.25">
      <c r="A66" s="146"/>
      <c r="B66" s="148"/>
      <c r="C66" s="1">
        <v>20</v>
      </c>
      <c r="D66" s="4" t="s">
        <v>128</v>
      </c>
      <c r="E66" s="4">
        <v>80218911.84480001</v>
      </c>
      <c r="F66" s="4">
        <v>0</v>
      </c>
      <c r="G66" s="4">
        <v>22508921.449000001</v>
      </c>
      <c r="H66" s="4">
        <v>3376338.2173755066</v>
      </c>
      <c r="I66" s="4">
        <v>4636870.7975000003</v>
      </c>
      <c r="J66" s="4">
        <v>3183125.1453244938</v>
      </c>
      <c r="K66" s="4">
        <f t="shared" si="10"/>
        <v>1591562.5726622469</v>
      </c>
      <c r="L66" s="4">
        <f t="shared" si="11"/>
        <v>1591562.5726622469</v>
      </c>
      <c r="M66" s="4">
        <v>78701585.422000006</v>
      </c>
      <c r="N66" s="5">
        <f t="shared" si="7"/>
        <v>186397319.50583777</v>
      </c>
      <c r="O66" s="8"/>
      <c r="P66" s="148"/>
      <c r="Q66" s="9">
        <v>5</v>
      </c>
      <c r="R66" s="148"/>
      <c r="S66" s="4" t="s">
        <v>508</v>
      </c>
      <c r="T66" s="4">
        <v>105824122.6636</v>
      </c>
      <c r="U66" s="4">
        <v>0</v>
      </c>
      <c r="V66" s="4">
        <v>29693582.344599999</v>
      </c>
      <c r="W66" s="4">
        <v>4454037.3516556676</v>
      </c>
      <c r="X66" s="4">
        <v>5655154.9866000004</v>
      </c>
      <c r="Y66" s="4">
        <v>4199152.2707443321</v>
      </c>
      <c r="Z66" s="4">
        <f t="shared" si="13"/>
        <v>2099576.1353721661</v>
      </c>
      <c r="AA66" s="4">
        <f t="shared" si="14"/>
        <v>2099576.1353721661</v>
      </c>
      <c r="AB66" s="4">
        <v>96729259.504700005</v>
      </c>
      <c r="AC66" s="5">
        <f t="shared" si="5"/>
        <v>238800577.99992782</v>
      </c>
    </row>
    <row r="67" spans="1:29" ht="24.9" customHeight="1" x14ac:dyDescent="0.25">
      <c r="A67" s="146"/>
      <c r="B67" s="148"/>
      <c r="C67" s="1">
        <v>21</v>
      </c>
      <c r="D67" s="4" t="s">
        <v>129</v>
      </c>
      <c r="E67" s="4">
        <v>83439319.627100006</v>
      </c>
      <c r="F67" s="4">
        <v>0</v>
      </c>
      <c r="G67" s="4">
        <v>23412547.590799998</v>
      </c>
      <c r="H67" s="4">
        <v>3511882.138645527</v>
      </c>
      <c r="I67" s="4">
        <v>4836109.5327000003</v>
      </c>
      <c r="J67" s="4">
        <v>3310912.480654473</v>
      </c>
      <c r="K67" s="4">
        <f t="shared" si="10"/>
        <v>1655456.2403272365</v>
      </c>
      <c r="L67" s="4">
        <f t="shared" si="11"/>
        <v>1655456.2403272365</v>
      </c>
      <c r="M67" s="4">
        <v>82203111.587500006</v>
      </c>
      <c r="N67" s="5">
        <f t="shared" si="7"/>
        <v>194222317.18437278</v>
      </c>
      <c r="O67" s="8"/>
      <c r="P67" s="148"/>
      <c r="Q67" s="9">
        <v>6</v>
      </c>
      <c r="R67" s="148"/>
      <c r="S67" s="4" t="s">
        <v>509</v>
      </c>
      <c r="T67" s="4">
        <v>129469412.51239999</v>
      </c>
      <c r="U67" s="4">
        <v>0</v>
      </c>
      <c r="V67" s="4">
        <v>36328301.759300001</v>
      </c>
      <c r="W67" s="4">
        <v>5449245.2638808172</v>
      </c>
      <c r="X67" s="4">
        <v>5959259.8750999998</v>
      </c>
      <c r="Y67" s="4">
        <v>5137408.7861191826</v>
      </c>
      <c r="Z67" s="4">
        <f t="shared" si="13"/>
        <v>2568704.3930595913</v>
      </c>
      <c r="AA67" s="4">
        <f t="shared" si="14"/>
        <v>2568704.3930595913</v>
      </c>
      <c r="AB67" s="4">
        <v>102073758.5194</v>
      </c>
      <c r="AC67" s="5">
        <f t="shared" si="5"/>
        <v>275889422.44804037</v>
      </c>
    </row>
    <row r="68" spans="1:29" ht="24.9" customHeight="1" x14ac:dyDescent="0.25">
      <c r="A68" s="146"/>
      <c r="B68" s="148"/>
      <c r="C68" s="1">
        <v>22</v>
      </c>
      <c r="D68" s="4" t="s">
        <v>130</v>
      </c>
      <c r="E68" s="4">
        <v>71718279.088399991</v>
      </c>
      <c r="F68" s="4">
        <v>0</v>
      </c>
      <c r="G68" s="4">
        <v>20123697.4342</v>
      </c>
      <c r="H68" s="4">
        <v>3018554.6151504526</v>
      </c>
      <c r="I68" s="4">
        <v>4396651.4863999998</v>
      </c>
      <c r="J68" s="4">
        <v>2845815.9341495475</v>
      </c>
      <c r="K68" s="4">
        <f t="shared" si="10"/>
        <v>1422907.9670747737</v>
      </c>
      <c r="L68" s="4">
        <f t="shared" si="11"/>
        <v>1422907.9670747737</v>
      </c>
      <c r="M68" s="4">
        <v>74479845.096599996</v>
      </c>
      <c r="N68" s="5">
        <f t="shared" si="7"/>
        <v>170763284.20142519</v>
      </c>
      <c r="O68" s="8"/>
      <c r="P68" s="148"/>
      <c r="Q68" s="9">
        <v>7</v>
      </c>
      <c r="R68" s="148"/>
      <c r="S68" s="4" t="s">
        <v>510</v>
      </c>
      <c r="T68" s="4">
        <v>88203927.920899987</v>
      </c>
      <c r="U68" s="4">
        <v>0</v>
      </c>
      <c r="V68" s="4">
        <v>24749466.6708</v>
      </c>
      <c r="W68" s="4">
        <v>3712420.000585557</v>
      </c>
      <c r="X68" s="4">
        <v>4498914.4738999996</v>
      </c>
      <c r="Y68" s="4">
        <v>3499974.4377144431</v>
      </c>
      <c r="Z68" s="4">
        <f t="shared" si="13"/>
        <v>1749987.2188572215</v>
      </c>
      <c r="AA68" s="4">
        <f t="shared" si="14"/>
        <v>1749987.2188572215</v>
      </c>
      <c r="AB68" s="4">
        <v>76408881.524000004</v>
      </c>
      <c r="AC68" s="5">
        <f t="shared" si="5"/>
        <v>194824683.33514279</v>
      </c>
    </row>
    <row r="69" spans="1:29" ht="24.9" customHeight="1" x14ac:dyDescent="0.25">
      <c r="A69" s="146"/>
      <c r="B69" s="148"/>
      <c r="C69" s="1">
        <v>23</v>
      </c>
      <c r="D69" s="4" t="s">
        <v>131</v>
      </c>
      <c r="E69" s="4">
        <v>74887834.895300001</v>
      </c>
      <c r="F69" s="4">
        <v>0</v>
      </c>
      <c r="G69" s="4">
        <v>21013054.831799999</v>
      </c>
      <c r="H69" s="4">
        <v>3151958.2247504727</v>
      </c>
      <c r="I69" s="4">
        <v>4588596.3947000001</v>
      </c>
      <c r="J69" s="4">
        <v>2971585.4386495273</v>
      </c>
      <c r="K69" s="4">
        <f t="shared" si="10"/>
        <v>1485792.7193247636</v>
      </c>
      <c r="L69" s="4">
        <f t="shared" si="11"/>
        <v>1485792.7193247636</v>
      </c>
      <c r="M69" s="4">
        <v>77853185.715700001</v>
      </c>
      <c r="N69" s="5">
        <f t="shared" si="7"/>
        <v>178391826.38687524</v>
      </c>
      <c r="O69" s="8"/>
      <c r="P69" s="148"/>
      <c r="Q69" s="9">
        <v>8</v>
      </c>
      <c r="R69" s="148"/>
      <c r="S69" s="4" t="s">
        <v>511</v>
      </c>
      <c r="T69" s="4">
        <v>93703863.194900006</v>
      </c>
      <c r="U69" s="4">
        <v>0</v>
      </c>
      <c r="V69" s="4">
        <v>26292713.8704</v>
      </c>
      <c r="W69" s="4">
        <v>3943907.0805855915</v>
      </c>
      <c r="X69" s="4">
        <v>4725599.4628999997</v>
      </c>
      <c r="Y69" s="4">
        <v>3718214.5243144087</v>
      </c>
      <c r="Z69" s="4">
        <f t="shared" si="13"/>
        <v>1859107.2621572043</v>
      </c>
      <c r="AA69" s="4">
        <f t="shared" si="14"/>
        <v>1859107.2621572043</v>
      </c>
      <c r="AB69" s="4">
        <v>80392762.565699995</v>
      </c>
      <c r="AC69" s="5">
        <f t="shared" si="5"/>
        <v>206192353.97374278</v>
      </c>
    </row>
    <row r="70" spans="1:29" ht="24.9" customHeight="1" x14ac:dyDescent="0.25">
      <c r="A70" s="146"/>
      <c r="B70" s="148"/>
      <c r="C70" s="1">
        <v>24</v>
      </c>
      <c r="D70" s="4" t="s">
        <v>132</v>
      </c>
      <c r="E70" s="4">
        <v>76706204.789999992</v>
      </c>
      <c r="F70" s="4">
        <v>0</v>
      </c>
      <c r="G70" s="4">
        <v>21523277.9723</v>
      </c>
      <c r="H70" s="4">
        <v>3228491.6958204843</v>
      </c>
      <c r="I70" s="4">
        <v>4231735.4740000004</v>
      </c>
      <c r="J70" s="4">
        <v>3043739.2337795161</v>
      </c>
      <c r="K70" s="4">
        <f t="shared" si="10"/>
        <v>1521869.616889758</v>
      </c>
      <c r="L70" s="4">
        <f t="shared" si="11"/>
        <v>1521869.616889758</v>
      </c>
      <c r="M70" s="4">
        <v>71581524.486000001</v>
      </c>
      <c r="N70" s="5">
        <f t="shared" si="7"/>
        <v>174561368.56101024</v>
      </c>
      <c r="O70" s="8"/>
      <c r="P70" s="148"/>
      <c r="Q70" s="9">
        <v>9</v>
      </c>
      <c r="R70" s="148"/>
      <c r="S70" s="4" t="s">
        <v>512</v>
      </c>
      <c r="T70" s="4">
        <v>116409612.2445</v>
      </c>
      <c r="U70" s="4">
        <v>0</v>
      </c>
      <c r="V70" s="4">
        <v>32663804.054099999</v>
      </c>
      <c r="W70" s="4">
        <v>4899570.6081607351</v>
      </c>
      <c r="X70" s="4">
        <v>5927292.2435999997</v>
      </c>
      <c r="Y70" s="4">
        <v>4619189.6071392652</v>
      </c>
      <c r="Z70" s="4">
        <f t="shared" si="13"/>
        <v>2309594.8035696326</v>
      </c>
      <c r="AA70" s="4">
        <f t="shared" si="14"/>
        <v>2309594.8035696326</v>
      </c>
      <c r="AB70" s="4">
        <v>101511942.5755</v>
      </c>
      <c r="AC70" s="5">
        <f t="shared" si="5"/>
        <v>257794524.28583038</v>
      </c>
    </row>
    <row r="71" spans="1:29" ht="24.9" customHeight="1" x14ac:dyDescent="0.25">
      <c r="A71" s="146"/>
      <c r="B71" s="148"/>
      <c r="C71" s="1">
        <v>25</v>
      </c>
      <c r="D71" s="4" t="s">
        <v>133</v>
      </c>
      <c r="E71" s="4">
        <v>90376901.672399998</v>
      </c>
      <c r="F71" s="4">
        <v>0</v>
      </c>
      <c r="G71" s="4">
        <v>25359189.420200001</v>
      </c>
      <c r="H71" s="4">
        <v>3803878.4130105707</v>
      </c>
      <c r="I71" s="4">
        <v>5078306.3254000004</v>
      </c>
      <c r="J71" s="4">
        <v>3586199.0851894291</v>
      </c>
      <c r="K71" s="4">
        <f t="shared" si="10"/>
        <v>1793099.5425947146</v>
      </c>
      <c r="L71" s="4">
        <f t="shared" si="11"/>
        <v>1793099.5425947146</v>
      </c>
      <c r="M71" s="4">
        <v>86459605.215100005</v>
      </c>
      <c r="N71" s="5">
        <f t="shared" si="7"/>
        <v>207792674.26330531</v>
      </c>
      <c r="O71" s="8"/>
      <c r="P71" s="148"/>
      <c r="Q71" s="9">
        <v>10</v>
      </c>
      <c r="R71" s="148"/>
      <c r="S71" s="4" t="s">
        <v>513</v>
      </c>
      <c r="T71" s="4">
        <v>81056870.050799996</v>
      </c>
      <c r="U71" s="4">
        <v>0</v>
      </c>
      <c r="V71" s="4">
        <v>22744047.2443</v>
      </c>
      <c r="W71" s="4">
        <v>3411607.0866055116</v>
      </c>
      <c r="X71" s="4">
        <v>4496440.1375000002</v>
      </c>
      <c r="Y71" s="4">
        <v>3216375.7313944879</v>
      </c>
      <c r="Z71" s="4">
        <f t="shared" si="13"/>
        <v>1608187.8656972439</v>
      </c>
      <c r="AA71" s="4">
        <f t="shared" si="14"/>
        <v>1608187.8656972439</v>
      </c>
      <c r="AB71" s="4">
        <v>76365396.236399993</v>
      </c>
      <c r="AC71" s="5">
        <f t="shared" si="5"/>
        <v>185186108.48380277</v>
      </c>
    </row>
    <row r="72" spans="1:29" ht="24.9" customHeight="1" x14ac:dyDescent="0.25">
      <c r="A72" s="146"/>
      <c r="B72" s="148"/>
      <c r="C72" s="1">
        <v>26</v>
      </c>
      <c r="D72" s="4" t="s">
        <v>134</v>
      </c>
      <c r="E72" s="4">
        <v>67322360.327000007</v>
      </c>
      <c r="F72" s="4">
        <v>0</v>
      </c>
      <c r="G72" s="4">
        <v>18890230.315000001</v>
      </c>
      <c r="H72" s="4">
        <v>2833534.5472904248</v>
      </c>
      <c r="I72" s="4">
        <v>3892055.7888000002</v>
      </c>
      <c r="J72" s="4">
        <v>2671383.7556095752</v>
      </c>
      <c r="K72" s="4">
        <f t="shared" si="10"/>
        <v>1335691.8778047876</v>
      </c>
      <c r="L72" s="4">
        <f t="shared" si="11"/>
        <v>1335691.8778047876</v>
      </c>
      <c r="M72" s="4">
        <v>65611815.313100003</v>
      </c>
      <c r="N72" s="5">
        <f t="shared" ref="N72:N135" si="15">E72+F72+G72+H72+L72+M72</f>
        <v>155993632.38019523</v>
      </c>
      <c r="O72" s="8"/>
      <c r="P72" s="148"/>
      <c r="Q72" s="9">
        <v>11</v>
      </c>
      <c r="R72" s="148"/>
      <c r="S72" s="4" t="s">
        <v>514</v>
      </c>
      <c r="T72" s="4">
        <v>85617209.397399992</v>
      </c>
      <c r="U72" s="4">
        <v>0</v>
      </c>
      <c r="V72" s="4">
        <v>24023649.744199999</v>
      </c>
      <c r="W72" s="4">
        <v>3603547.4616555404</v>
      </c>
      <c r="X72" s="4">
        <v>4792635.0992000001</v>
      </c>
      <c r="Y72" s="4">
        <v>3397332.1980444593</v>
      </c>
      <c r="Z72" s="4">
        <f t="shared" si="13"/>
        <v>1698666.0990222297</v>
      </c>
      <c r="AA72" s="4">
        <f t="shared" si="14"/>
        <v>1698666.0990222297</v>
      </c>
      <c r="AB72" s="4">
        <v>81570882.042699993</v>
      </c>
      <c r="AC72" s="5">
        <f t="shared" ref="AC72:AC135" si="16">T72+U72+V72+W72+AA72+AB72</f>
        <v>196513954.74497774</v>
      </c>
    </row>
    <row r="73" spans="1:29" ht="24.9" customHeight="1" x14ac:dyDescent="0.25">
      <c r="A73" s="146"/>
      <c r="B73" s="148"/>
      <c r="C73" s="1">
        <v>27</v>
      </c>
      <c r="D73" s="4" t="s">
        <v>135</v>
      </c>
      <c r="E73" s="4">
        <v>82605085.899799988</v>
      </c>
      <c r="F73" s="4">
        <v>0</v>
      </c>
      <c r="G73" s="4">
        <v>23178466.8609</v>
      </c>
      <c r="H73" s="4">
        <v>3476770.0291305212</v>
      </c>
      <c r="I73" s="4">
        <v>4624966.1588000003</v>
      </c>
      <c r="J73" s="4">
        <v>3277809.6836694786</v>
      </c>
      <c r="K73" s="4">
        <f t="shared" si="10"/>
        <v>1638904.8418347393</v>
      </c>
      <c r="L73" s="4">
        <f t="shared" si="11"/>
        <v>1638904.8418347393</v>
      </c>
      <c r="M73" s="4">
        <v>78492367.050600007</v>
      </c>
      <c r="N73" s="5">
        <f t="shared" si="15"/>
        <v>189391594.68226525</v>
      </c>
      <c r="O73" s="8"/>
      <c r="P73" s="148"/>
      <c r="Q73" s="9">
        <v>12</v>
      </c>
      <c r="R73" s="148"/>
      <c r="S73" s="4" t="s">
        <v>515</v>
      </c>
      <c r="T73" s="4">
        <v>94454392.01290001</v>
      </c>
      <c r="U73" s="4">
        <v>0</v>
      </c>
      <c r="V73" s="4">
        <v>26503307.529899999</v>
      </c>
      <c r="W73" s="4">
        <v>3975496.1295155962</v>
      </c>
      <c r="X73" s="4">
        <v>5213302.1007000003</v>
      </c>
      <c r="Y73" s="4">
        <v>3747995.8701844038</v>
      </c>
      <c r="Z73" s="4">
        <f t="shared" si="13"/>
        <v>1873997.9350922019</v>
      </c>
      <c r="AA73" s="4">
        <f t="shared" si="14"/>
        <v>1873997.9350922019</v>
      </c>
      <c r="AB73" s="4">
        <v>88963904.843899995</v>
      </c>
      <c r="AC73" s="5">
        <f t="shared" si="16"/>
        <v>215771098.4513078</v>
      </c>
    </row>
    <row r="74" spans="1:29" ht="24.9" customHeight="1" x14ac:dyDescent="0.25">
      <c r="A74" s="146"/>
      <c r="B74" s="148"/>
      <c r="C74" s="1">
        <v>28</v>
      </c>
      <c r="D74" s="4" t="s">
        <v>136</v>
      </c>
      <c r="E74" s="4">
        <v>67346334.6426</v>
      </c>
      <c r="F74" s="4">
        <v>0</v>
      </c>
      <c r="G74" s="4">
        <v>18896957.357000001</v>
      </c>
      <c r="H74" s="4">
        <v>2834543.6035954254</v>
      </c>
      <c r="I74" s="4">
        <v>3995630.1198999998</v>
      </c>
      <c r="J74" s="4">
        <v>2672335.0681045745</v>
      </c>
      <c r="K74" s="4">
        <f t="shared" si="10"/>
        <v>1336167.5340522872</v>
      </c>
      <c r="L74" s="4">
        <f t="shared" si="11"/>
        <v>1336167.5340522872</v>
      </c>
      <c r="M74" s="4">
        <v>67432085</v>
      </c>
      <c r="N74" s="5">
        <f t="shared" si="15"/>
        <v>157846088.13724768</v>
      </c>
      <c r="O74" s="8"/>
      <c r="P74" s="148"/>
      <c r="Q74" s="9">
        <v>13</v>
      </c>
      <c r="R74" s="148"/>
      <c r="S74" s="4" t="s">
        <v>516</v>
      </c>
      <c r="T74" s="4">
        <v>78606686.002900004</v>
      </c>
      <c r="U74" s="4">
        <v>0</v>
      </c>
      <c r="V74" s="4">
        <v>22056541.031599998</v>
      </c>
      <c r="W74" s="4">
        <v>3308481.154765496</v>
      </c>
      <c r="X74" s="4">
        <v>4140602.7374999998</v>
      </c>
      <c r="Y74" s="4">
        <v>3119151.2456345037</v>
      </c>
      <c r="Z74" s="4">
        <f t="shared" si="13"/>
        <v>1559575.6228172518</v>
      </c>
      <c r="AA74" s="4">
        <f t="shared" si="14"/>
        <v>1559575.6228172518</v>
      </c>
      <c r="AB74" s="4">
        <v>70111722.896699995</v>
      </c>
      <c r="AC74" s="5">
        <f t="shared" si="16"/>
        <v>175643006.70878273</v>
      </c>
    </row>
    <row r="75" spans="1:29" ht="24.9" customHeight="1" x14ac:dyDescent="0.25">
      <c r="A75" s="146"/>
      <c r="B75" s="148"/>
      <c r="C75" s="1">
        <v>29</v>
      </c>
      <c r="D75" s="4" t="s">
        <v>137</v>
      </c>
      <c r="E75" s="4">
        <v>87830431.960600004</v>
      </c>
      <c r="F75" s="4">
        <v>0</v>
      </c>
      <c r="G75" s="4">
        <v>24644666.056600001</v>
      </c>
      <c r="H75" s="4">
        <v>3696699.9084455543</v>
      </c>
      <c r="I75" s="4">
        <v>4538185.5166999996</v>
      </c>
      <c r="J75" s="4">
        <v>3485153.9377544457</v>
      </c>
      <c r="K75" s="4">
        <f t="shared" si="10"/>
        <v>1742576.9688772229</v>
      </c>
      <c r="L75" s="4">
        <f t="shared" si="11"/>
        <v>1742576.9688772229</v>
      </c>
      <c r="M75" s="4">
        <v>76967238.471900001</v>
      </c>
      <c r="N75" s="5">
        <f t="shared" si="15"/>
        <v>194881613.36642277</v>
      </c>
      <c r="O75" s="8"/>
      <c r="P75" s="148"/>
      <c r="Q75" s="9">
        <v>14</v>
      </c>
      <c r="R75" s="148"/>
      <c r="S75" s="4" t="s">
        <v>517</v>
      </c>
      <c r="T75" s="4">
        <v>90206309.372899994</v>
      </c>
      <c r="U75" s="4">
        <v>0</v>
      </c>
      <c r="V75" s="4">
        <v>25311322.295299999</v>
      </c>
      <c r="W75" s="4">
        <v>3796698.3442655695</v>
      </c>
      <c r="X75" s="4">
        <v>4828269.5184000004</v>
      </c>
      <c r="Y75" s="4">
        <v>3579429.9004344307</v>
      </c>
      <c r="Z75" s="4">
        <f t="shared" si="13"/>
        <v>1789714.9502172153</v>
      </c>
      <c r="AA75" s="4">
        <f t="shared" si="14"/>
        <v>1789714.9502172153</v>
      </c>
      <c r="AB75" s="4">
        <v>82197140.039199993</v>
      </c>
      <c r="AC75" s="5">
        <f t="shared" si="16"/>
        <v>203301185.00188276</v>
      </c>
    </row>
    <row r="76" spans="1:29" ht="24.9" customHeight="1" x14ac:dyDescent="0.25">
      <c r="A76" s="146"/>
      <c r="B76" s="148"/>
      <c r="C76" s="1">
        <v>30</v>
      </c>
      <c r="D76" s="4" t="s">
        <v>138</v>
      </c>
      <c r="E76" s="4">
        <v>72675358.649800003</v>
      </c>
      <c r="F76" s="4">
        <v>0</v>
      </c>
      <c r="G76" s="4">
        <v>20392247.931499999</v>
      </c>
      <c r="H76" s="4">
        <v>3058837.189715459</v>
      </c>
      <c r="I76" s="4">
        <v>4069740.9671</v>
      </c>
      <c r="J76" s="4">
        <v>2883793.3130845409</v>
      </c>
      <c r="K76" s="4">
        <f t="shared" si="10"/>
        <v>1441896.6565422704</v>
      </c>
      <c r="L76" s="4">
        <f t="shared" si="11"/>
        <v>1441896.6565422704</v>
      </c>
      <c r="M76" s="4">
        <v>68734547.9498</v>
      </c>
      <c r="N76" s="5">
        <f t="shared" si="15"/>
        <v>166302888.37735772</v>
      </c>
      <c r="O76" s="8"/>
      <c r="P76" s="148"/>
      <c r="Q76" s="9">
        <v>15</v>
      </c>
      <c r="R76" s="148"/>
      <c r="S76" s="4" t="s">
        <v>518</v>
      </c>
      <c r="T76" s="4">
        <v>104360158.49630001</v>
      </c>
      <c r="U76" s="4">
        <v>0</v>
      </c>
      <c r="V76" s="4">
        <v>29282803.219099998</v>
      </c>
      <c r="W76" s="4">
        <v>4392420.4829106592</v>
      </c>
      <c r="X76" s="4">
        <v>5037753.3975999998</v>
      </c>
      <c r="Y76" s="4">
        <v>4141061.465989341</v>
      </c>
      <c r="Z76" s="4">
        <f t="shared" si="13"/>
        <v>2070530.7329946705</v>
      </c>
      <c r="AA76" s="4">
        <f t="shared" si="14"/>
        <v>2070530.7329946705</v>
      </c>
      <c r="AB76" s="4">
        <v>85878719.7447</v>
      </c>
      <c r="AC76" s="5">
        <f t="shared" si="16"/>
        <v>225984632.67600536</v>
      </c>
    </row>
    <row r="77" spans="1:29" ht="24.9" customHeight="1" x14ac:dyDescent="0.25">
      <c r="A77" s="146"/>
      <c r="B77" s="149"/>
      <c r="C77" s="1">
        <v>31</v>
      </c>
      <c r="D77" s="4" t="s">
        <v>139</v>
      </c>
      <c r="E77" s="4">
        <v>109852348.51179999</v>
      </c>
      <c r="F77" s="4">
        <v>0</v>
      </c>
      <c r="G77" s="4">
        <v>30823877.147999998</v>
      </c>
      <c r="H77" s="4">
        <v>4623581.5722406935</v>
      </c>
      <c r="I77" s="4">
        <v>6438883.3026000001</v>
      </c>
      <c r="J77" s="4">
        <v>4358994.216959306</v>
      </c>
      <c r="K77" s="4">
        <f t="shared" si="10"/>
        <v>2179497.108479653</v>
      </c>
      <c r="L77" s="4">
        <f t="shared" si="11"/>
        <v>2179497.108479653</v>
      </c>
      <c r="M77" s="4">
        <v>110371099.53210001</v>
      </c>
      <c r="N77" s="5">
        <f t="shared" si="15"/>
        <v>257850403.87262034</v>
      </c>
      <c r="O77" s="8"/>
      <c r="P77" s="148"/>
      <c r="Q77" s="9">
        <v>16</v>
      </c>
      <c r="R77" s="148"/>
      <c r="S77" s="4" t="s">
        <v>519</v>
      </c>
      <c r="T77" s="4">
        <v>83612710.934400007</v>
      </c>
      <c r="U77" s="4">
        <v>0</v>
      </c>
      <c r="V77" s="4">
        <v>23461200.099599998</v>
      </c>
      <c r="W77" s="4">
        <v>3519180.0149505278</v>
      </c>
      <c r="X77" s="4">
        <v>4531756.5696999999</v>
      </c>
      <c r="Y77" s="4">
        <v>3317792.7314494723</v>
      </c>
      <c r="Z77" s="4">
        <f t="shared" si="13"/>
        <v>1658896.3657247361</v>
      </c>
      <c r="AA77" s="4">
        <f t="shared" si="14"/>
        <v>1658896.3657247361</v>
      </c>
      <c r="AB77" s="4">
        <v>76986065.762199998</v>
      </c>
      <c r="AC77" s="5">
        <f t="shared" si="16"/>
        <v>189238053.17687529</v>
      </c>
    </row>
    <row r="78" spans="1:29" ht="24.9" customHeight="1" x14ac:dyDescent="0.25">
      <c r="A78" s="1"/>
      <c r="B78" s="153" t="s">
        <v>822</v>
      </c>
      <c r="C78" s="154"/>
      <c r="D78" s="11"/>
      <c r="E78" s="11">
        <f>SUM(E47:E77)</f>
        <v>2485548167.6980991</v>
      </c>
      <c r="F78" s="11">
        <f>SUM(F47:F77)</f>
        <v>0</v>
      </c>
      <c r="G78" s="11">
        <f t="shared" ref="G78:M78" si="17">SUM(G47:G77)</f>
        <v>697429162.00129998</v>
      </c>
      <c r="H78" s="11">
        <f t="shared" si="17"/>
        <v>104614374.3001157</v>
      </c>
      <c r="I78" s="11">
        <f t="shared" si="17"/>
        <v>143196921.59310001</v>
      </c>
      <c r="J78" s="11">
        <f t="shared" si="17"/>
        <v>98627751.119784325</v>
      </c>
      <c r="K78" s="11">
        <f t="shared" si="17"/>
        <v>49313875.559892163</v>
      </c>
      <c r="L78" s="11">
        <f t="shared" si="17"/>
        <v>49313875.559892163</v>
      </c>
      <c r="M78" s="11">
        <f t="shared" si="17"/>
        <v>2430152172.1537004</v>
      </c>
      <c r="N78" s="6">
        <f t="shared" si="15"/>
        <v>5767057751.7131071</v>
      </c>
      <c r="O78" s="8"/>
      <c r="P78" s="148"/>
      <c r="Q78" s="9">
        <v>17</v>
      </c>
      <c r="R78" s="148"/>
      <c r="S78" s="4" t="s">
        <v>520</v>
      </c>
      <c r="T78" s="4">
        <v>82397719.2139</v>
      </c>
      <c r="U78" s="4">
        <v>0</v>
      </c>
      <c r="V78" s="4">
        <v>23120281.074900001</v>
      </c>
      <c r="W78" s="4">
        <v>3468042.1612705202</v>
      </c>
      <c r="X78" s="4">
        <v>4185657.5218000002</v>
      </c>
      <c r="Y78" s="4">
        <v>3269581.2734294799</v>
      </c>
      <c r="Z78" s="4">
        <f t="shared" si="13"/>
        <v>1634790.63671474</v>
      </c>
      <c r="AA78" s="4">
        <f t="shared" si="14"/>
        <v>1634790.63671474</v>
      </c>
      <c r="AB78" s="4">
        <v>70903539.337400004</v>
      </c>
      <c r="AC78" s="5">
        <f t="shared" si="16"/>
        <v>181524372.42418528</v>
      </c>
    </row>
    <row r="79" spans="1:29" ht="24.9" customHeight="1" x14ac:dyDescent="0.25">
      <c r="A79" s="146">
        <v>4</v>
      </c>
      <c r="B79" s="147" t="s">
        <v>908</v>
      </c>
      <c r="C79" s="1">
        <v>1</v>
      </c>
      <c r="D79" s="4" t="s">
        <v>140</v>
      </c>
      <c r="E79" s="4">
        <v>123559473.49969999</v>
      </c>
      <c r="F79" s="4">
        <v>0</v>
      </c>
      <c r="G79" s="4">
        <v>34670010.092799999</v>
      </c>
      <c r="H79" s="4">
        <v>5200501.51388078</v>
      </c>
      <c r="I79" s="4">
        <v>8518803.2820999995</v>
      </c>
      <c r="J79" s="4">
        <v>4902899.5532192197</v>
      </c>
      <c r="K79" s="4">
        <v>0</v>
      </c>
      <c r="L79" s="4">
        <f t="shared" ref="L79:L120" si="18">J79-K79</f>
        <v>4902899.5532192197</v>
      </c>
      <c r="M79" s="4">
        <v>121165918.62279999</v>
      </c>
      <c r="N79" s="5">
        <f t="shared" si="15"/>
        <v>289498803.28240001</v>
      </c>
      <c r="O79" s="8"/>
      <c r="P79" s="148"/>
      <c r="Q79" s="9">
        <v>18</v>
      </c>
      <c r="R79" s="148"/>
      <c r="S79" s="4" t="s">
        <v>521</v>
      </c>
      <c r="T79" s="4">
        <v>85508175.2139</v>
      </c>
      <c r="U79" s="4">
        <v>0</v>
      </c>
      <c r="V79" s="4">
        <v>23993055.438900001</v>
      </c>
      <c r="W79" s="4">
        <v>3598958.3158205398</v>
      </c>
      <c r="X79" s="4">
        <v>4555406.8535000002</v>
      </c>
      <c r="Y79" s="4">
        <v>3393005.6690794597</v>
      </c>
      <c r="Z79" s="4">
        <f t="shared" si="13"/>
        <v>1696502.8345397299</v>
      </c>
      <c r="AA79" s="4">
        <f t="shared" si="14"/>
        <v>1696502.8345397299</v>
      </c>
      <c r="AB79" s="4">
        <v>77401708.269700006</v>
      </c>
      <c r="AC79" s="5">
        <f t="shared" si="16"/>
        <v>192198400.07286027</v>
      </c>
    </row>
    <row r="80" spans="1:29" ht="24.9" customHeight="1" x14ac:dyDescent="0.25">
      <c r="A80" s="146"/>
      <c r="B80" s="148"/>
      <c r="C80" s="1">
        <v>2</v>
      </c>
      <c r="D80" s="4" t="s">
        <v>141</v>
      </c>
      <c r="E80" s="4">
        <v>81259742.063200012</v>
      </c>
      <c r="F80" s="4">
        <v>0</v>
      </c>
      <c r="G80" s="4">
        <v>22800971.853300001</v>
      </c>
      <c r="H80" s="4">
        <v>3420145.7779605133</v>
      </c>
      <c r="I80" s="4">
        <v>6364033.8761</v>
      </c>
      <c r="J80" s="4">
        <v>3224425.7908394868</v>
      </c>
      <c r="K80" s="4">
        <v>0</v>
      </c>
      <c r="L80" s="4">
        <f t="shared" si="18"/>
        <v>3224425.7908394868</v>
      </c>
      <c r="M80" s="4">
        <v>83296869.482899994</v>
      </c>
      <c r="N80" s="5">
        <f t="shared" si="15"/>
        <v>194002154.96820003</v>
      </c>
      <c r="O80" s="8"/>
      <c r="P80" s="148"/>
      <c r="Q80" s="9">
        <v>19</v>
      </c>
      <c r="R80" s="148"/>
      <c r="S80" s="4" t="s">
        <v>522</v>
      </c>
      <c r="T80" s="4">
        <v>103453452.82419999</v>
      </c>
      <c r="U80" s="4">
        <v>0</v>
      </c>
      <c r="V80" s="4">
        <v>29028387.318</v>
      </c>
      <c r="W80" s="4">
        <v>4354258.0976756532</v>
      </c>
      <c r="X80" s="4">
        <v>4784794.7319999998</v>
      </c>
      <c r="Y80" s="4">
        <v>4105082.9471243471</v>
      </c>
      <c r="Z80" s="4">
        <f t="shared" si="13"/>
        <v>2052541.4735621735</v>
      </c>
      <c r="AA80" s="4">
        <f t="shared" si="14"/>
        <v>2052541.4735621735</v>
      </c>
      <c r="AB80" s="4">
        <v>81433091.312299997</v>
      </c>
      <c r="AC80" s="5">
        <f t="shared" si="16"/>
        <v>220321731.02573782</v>
      </c>
    </row>
    <row r="81" spans="1:29" ht="24.9" customHeight="1" x14ac:dyDescent="0.25">
      <c r="A81" s="146"/>
      <c r="B81" s="148"/>
      <c r="C81" s="1">
        <v>3</v>
      </c>
      <c r="D81" s="4" t="s">
        <v>142</v>
      </c>
      <c r="E81" s="4">
        <v>83593294.976199999</v>
      </c>
      <c r="F81" s="4">
        <v>0</v>
      </c>
      <c r="G81" s="4">
        <v>23455752.1041</v>
      </c>
      <c r="H81" s="4">
        <v>3518362.8156355279</v>
      </c>
      <c r="I81" s="4">
        <v>6503997.8454999998</v>
      </c>
      <c r="J81" s="4">
        <v>3317022.2968644719</v>
      </c>
      <c r="K81" s="4">
        <v>0</v>
      </c>
      <c r="L81" s="4">
        <f t="shared" si="18"/>
        <v>3317022.2968644719</v>
      </c>
      <c r="M81" s="4">
        <v>85756669.784199998</v>
      </c>
      <c r="N81" s="5">
        <f t="shared" si="15"/>
        <v>199641101.977</v>
      </c>
      <c r="O81" s="8"/>
      <c r="P81" s="148"/>
      <c r="Q81" s="9">
        <v>20</v>
      </c>
      <c r="R81" s="148"/>
      <c r="S81" s="4" t="s">
        <v>523</v>
      </c>
      <c r="T81" s="4">
        <v>79496826.327500001</v>
      </c>
      <c r="U81" s="4">
        <v>0</v>
      </c>
      <c r="V81" s="4">
        <v>22306308.8006</v>
      </c>
      <c r="W81" s="4">
        <v>3345946.3201005021</v>
      </c>
      <c r="X81" s="4">
        <v>4283438.5269999998</v>
      </c>
      <c r="Y81" s="4">
        <v>3154472.4433994978</v>
      </c>
      <c r="Z81" s="4">
        <f t="shared" si="13"/>
        <v>1577236.2216997489</v>
      </c>
      <c r="AA81" s="4">
        <f t="shared" si="14"/>
        <v>1577236.2216997489</v>
      </c>
      <c r="AB81" s="4">
        <v>72621994.073899999</v>
      </c>
      <c r="AC81" s="5">
        <f t="shared" si="16"/>
        <v>179348311.74380025</v>
      </c>
    </row>
    <row r="82" spans="1:29" ht="24.9" customHeight="1" x14ac:dyDescent="0.25">
      <c r="A82" s="146"/>
      <c r="B82" s="148"/>
      <c r="C82" s="1">
        <v>4</v>
      </c>
      <c r="D82" s="4" t="s">
        <v>143</v>
      </c>
      <c r="E82" s="4">
        <v>101038804.9165</v>
      </c>
      <c r="F82" s="4">
        <v>0</v>
      </c>
      <c r="G82" s="4">
        <v>28350852.3224</v>
      </c>
      <c r="H82" s="4">
        <v>4252627.8483456373</v>
      </c>
      <c r="I82" s="4">
        <v>7672460.9837999996</v>
      </c>
      <c r="J82" s="4">
        <v>4009268.5526543618</v>
      </c>
      <c r="K82" s="4">
        <v>0</v>
      </c>
      <c r="L82" s="4">
        <f t="shared" si="18"/>
        <v>4009268.5526543618</v>
      </c>
      <c r="M82" s="4">
        <v>106291854.60699999</v>
      </c>
      <c r="N82" s="5">
        <f t="shared" si="15"/>
        <v>243943408.24689999</v>
      </c>
      <c r="O82" s="8"/>
      <c r="P82" s="149"/>
      <c r="Q82" s="9">
        <v>21</v>
      </c>
      <c r="R82" s="149"/>
      <c r="S82" s="4" t="s">
        <v>524</v>
      </c>
      <c r="T82" s="4">
        <v>94954814.675400004</v>
      </c>
      <c r="U82" s="4">
        <v>0</v>
      </c>
      <c r="V82" s="4">
        <v>26643722.977400001</v>
      </c>
      <c r="W82" s="4">
        <v>3996558.4466055995</v>
      </c>
      <c r="X82" s="4">
        <v>4937001.2012</v>
      </c>
      <c r="Y82" s="4">
        <v>3767852.8829944003</v>
      </c>
      <c r="Z82" s="4">
        <f t="shared" si="13"/>
        <v>1883926.4414972002</v>
      </c>
      <c r="AA82" s="4">
        <f t="shared" si="14"/>
        <v>1883926.4414972002</v>
      </c>
      <c r="AB82" s="4">
        <v>84108047.735100001</v>
      </c>
      <c r="AC82" s="5">
        <f t="shared" si="16"/>
        <v>211587070.27600282</v>
      </c>
    </row>
    <row r="83" spans="1:29" ht="24.9" customHeight="1" x14ac:dyDescent="0.25">
      <c r="A83" s="146"/>
      <c r="B83" s="148"/>
      <c r="C83" s="1">
        <v>5</v>
      </c>
      <c r="D83" s="4" t="s">
        <v>144</v>
      </c>
      <c r="E83" s="4">
        <v>76735685.174400002</v>
      </c>
      <c r="F83" s="4">
        <v>0</v>
      </c>
      <c r="G83" s="4">
        <v>21531549.982500002</v>
      </c>
      <c r="H83" s="4">
        <v>3229732.4973754846</v>
      </c>
      <c r="I83" s="4">
        <v>5959365.5959999999</v>
      </c>
      <c r="J83" s="4">
        <v>3044909.0296245152</v>
      </c>
      <c r="K83" s="4">
        <v>0</v>
      </c>
      <c r="L83" s="4">
        <f t="shared" si="18"/>
        <v>3044909.0296245152</v>
      </c>
      <c r="M83" s="4">
        <v>76185016.613100007</v>
      </c>
      <c r="N83" s="5">
        <f t="shared" si="15"/>
        <v>180726893.29700002</v>
      </c>
      <c r="O83" s="8"/>
      <c r="P83" s="1"/>
      <c r="Q83" s="154"/>
      <c r="R83" s="155"/>
      <c r="S83" s="11"/>
      <c r="T83" s="11">
        <f>T62+T63+T65+T66+T67+T68+T69+T70+T71+T72+T73+T74+T75+T76+T77+T78+T79+T80+T81+T82+T64</f>
        <v>1957212047.5921004</v>
      </c>
      <c r="U83" s="11">
        <f t="shared" ref="U83:AB83" si="19">U62+U63+U65+U66+U67+U68+U69+U70+U71+U72+U73+U74+U75+U76+U77+U78+U79+U80+U81+U82+U64</f>
        <v>0</v>
      </c>
      <c r="V83" s="11">
        <f t="shared" si="19"/>
        <v>549181374.13390005</v>
      </c>
      <c r="W83" s="11">
        <f t="shared" si="19"/>
        <v>82377206.120142341</v>
      </c>
      <c r="X83" s="11">
        <f t="shared" si="19"/>
        <v>101313397.97739996</v>
      </c>
      <c r="Y83" s="11">
        <f t="shared" si="19"/>
        <v>77663118.834857658</v>
      </c>
      <c r="Z83" s="11">
        <f t="shared" si="19"/>
        <v>38831559.417428829</v>
      </c>
      <c r="AA83" s="11">
        <f t="shared" si="19"/>
        <v>38831559.417428829</v>
      </c>
      <c r="AB83" s="11">
        <f t="shared" si="19"/>
        <v>1724729375.8930001</v>
      </c>
      <c r="AC83" s="6">
        <f>T83+U83+V83+W83+AA83+AB83</f>
        <v>4352331563.1565723</v>
      </c>
    </row>
    <row r="84" spans="1:29" ht="24.9" customHeight="1" x14ac:dyDescent="0.25">
      <c r="A84" s="146"/>
      <c r="B84" s="148"/>
      <c r="C84" s="1">
        <v>6</v>
      </c>
      <c r="D84" s="4" t="s">
        <v>145</v>
      </c>
      <c r="E84" s="4">
        <v>88339884.7861</v>
      </c>
      <c r="F84" s="4">
        <v>0</v>
      </c>
      <c r="G84" s="4">
        <v>24787615.311000001</v>
      </c>
      <c r="H84" s="4">
        <v>3718142.2966055577</v>
      </c>
      <c r="I84" s="4">
        <v>6718967.0005999999</v>
      </c>
      <c r="J84" s="4">
        <v>3505369.2717944421</v>
      </c>
      <c r="K84" s="4">
        <v>0</v>
      </c>
      <c r="L84" s="4">
        <f t="shared" si="18"/>
        <v>3505369.2717944421</v>
      </c>
      <c r="M84" s="4">
        <v>89534650.608999997</v>
      </c>
      <c r="N84" s="5">
        <f t="shared" si="15"/>
        <v>209885662.27450001</v>
      </c>
      <c r="O84" s="8"/>
      <c r="P84" s="147">
        <v>22</v>
      </c>
      <c r="Q84" s="9">
        <v>1</v>
      </c>
      <c r="R84" s="105" t="s">
        <v>55</v>
      </c>
      <c r="S84" s="4" t="s">
        <v>525</v>
      </c>
      <c r="T84" s="4">
        <v>101425373.31119999</v>
      </c>
      <c r="U84" s="4">
        <f>-8911571.37</f>
        <v>-8911571.3699999992</v>
      </c>
      <c r="V84" s="4">
        <v>28459320.9793</v>
      </c>
      <c r="W84" s="4">
        <v>4268898.1468906412</v>
      </c>
      <c r="X84" s="4">
        <v>5535414.8059999999</v>
      </c>
      <c r="Y84" s="4">
        <v>4024607.7731093597</v>
      </c>
      <c r="Z84" s="4">
        <f t="shared" si="13"/>
        <v>2012303.8865546798</v>
      </c>
      <c r="AA84" s="4">
        <f t="shared" ref="AA84:AA121" si="20">Y84-Z84</f>
        <v>2012303.8865546798</v>
      </c>
      <c r="AB84" s="4">
        <v>90091911.994200006</v>
      </c>
      <c r="AC84" s="5">
        <f>T84+U84+V84+W84+AA84+AB84</f>
        <v>217346236.9481453</v>
      </c>
    </row>
    <row r="85" spans="1:29" ht="24.9" customHeight="1" x14ac:dyDescent="0.25">
      <c r="A85" s="146"/>
      <c r="B85" s="148"/>
      <c r="C85" s="1">
        <v>7</v>
      </c>
      <c r="D85" s="4" t="s">
        <v>146</v>
      </c>
      <c r="E85" s="4">
        <v>81871144.812199995</v>
      </c>
      <c r="F85" s="4">
        <v>0</v>
      </c>
      <c r="G85" s="4">
        <v>22972527.614100002</v>
      </c>
      <c r="H85" s="4">
        <v>3445879.142140517</v>
      </c>
      <c r="I85" s="4">
        <v>6414504.3766000001</v>
      </c>
      <c r="J85" s="4">
        <v>3248686.5470594829</v>
      </c>
      <c r="K85" s="4">
        <v>0</v>
      </c>
      <c r="L85" s="4">
        <f t="shared" si="18"/>
        <v>3248686.5470594829</v>
      </c>
      <c r="M85" s="4">
        <v>84183864.564899996</v>
      </c>
      <c r="N85" s="5">
        <f t="shared" si="15"/>
        <v>195722102.68039998</v>
      </c>
      <c r="O85" s="8"/>
      <c r="P85" s="148"/>
      <c r="Q85" s="9">
        <v>2</v>
      </c>
      <c r="R85" s="105" t="s">
        <v>55</v>
      </c>
      <c r="S85" s="4" t="s">
        <v>526</v>
      </c>
      <c r="T85" s="4">
        <v>89682918.200399995</v>
      </c>
      <c r="U85" s="4">
        <f t="shared" ref="U85:U104" si="21">-8911571.37</f>
        <v>-8911571.3699999992</v>
      </c>
      <c r="V85" s="4">
        <v>25164462.0286</v>
      </c>
      <c r="W85" s="4">
        <v>3774669.3042655662</v>
      </c>
      <c r="X85" s="4">
        <v>4741709.2948000003</v>
      </c>
      <c r="Y85" s="4">
        <v>3558661.4860344338</v>
      </c>
      <c r="Z85" s="4">
        <f t="shared" si="13"/>
        <v>1779330.7430172169</v>
      </c>
      <c r="AA85" s="4">
        <f t="shared" si="20"/>
        <v>1779330.7430172169</v>
      </c>
      <c r="AB85" s="4">
        <v>76142914.517000005</v>
      </c>
      <c r="AC85" s="5">
        <f t="shared" si="16"/>
        <v>187632723.42328277</v>
      </c>
    </row>
    <row r="86" spans="1:29" ht="24.9" customHeight="1" x14ac:dyDescent="0.25">
      <c r="A86" s="146"/>
      <c r="B86" s="148"/>
      <c r="C86" s="1">
        <v>8</v>
      </c>
      <c r="D86" s="4" t="s">
        <v>147</v>
      </c>
      <c r="E86" s="4">
        <v>73202976.245499998</v>
      </c>
      <c r="F86" s="4">
        <v>0</v>
      </c>
      <c r="G86" s="4">
        <v>20540294.105900001</v>
      </c>
      <c r="H86" s="4">
        <v>3081044.1159204622</v>
      </c>
      <c r="I86" s="4">
        <v>5798126.3082999997</v>
      </c>
      <c r="J86" s="4">
        <v>2904729.4340795376</v>
      </c>
      <c r="K86" s="4">
        <v>0</v>
      </c>
      <c r="L86" s="4">
        <f t="shared" si="18"/>
        <v>2904729.4340795376</v>
      </c>
      <c r="M86" s="4">
        <v>73351312.694900006</v>
      </c>
      <c r="N86" s="5">
        <f t="shared" si="15"/>
        <v>173080356.59630001</v>
      </c>
      <c r="O86" s="8"/>
      <c r="P86" s="148"/>
      <c r="Q86" s="9">
        <v>3</v>
      </c>
      <c r="R86" s="105" t="s">
        <v>55</v>
      </c>
      <c r="S86" s="4" t="s">
        <v>527</v>
      </c>
      <c r="T86" s="4">
        <v>113184188.9743</v>
      </c>
      <c r="U86" s="4">
        <f t="shared" si="21"/>
        <v>-8911571.3699999992</v>
      </c>
      <c r="V86" s="4">
        <v>31758770.598000001</v>
      </c>
      <c r="W86" s="4">
        <v>4763815.5897157146</v>
      </c>
      <c r="X86" s="4">
        <v>6182905.9157999996</v>
      </c>
      <c r="Y86" s="4">
        <v>4491203.254784286</v>
      </c>
      <c r="Z86" s="4">
        <f t="shared" si="13"/>
        <v>2245601.627392143</v>
      </c>
      <c r="AA86" s="4">
        <f t="shared" si="20"/>
        <v>2245601.627392143</v>
      </c>
      <c r="AB86" s="4">
        <v>101471260.7931</v>
      </c>
      <c r="AC86" s="5">
        <f t="shared" si="16"/>
        <v>244512066.21250784</v>
      </c>
    </row>
    <row r="87" spans="1:29" ht="24.9" customHeight="1" x14ac:dyDescent="0.25">
      <c r="A87" s="146"/>
      <c r="B87" s="148"/>
      <c r="C87" s="1">
        <v>9</v>
      </c>
      <c r="D87" s="4" t="s">
        <v>148</v>
      </c>
      <c r="E87" s="4">
        <v>81305627.257400006</v>
      </c>
      <c r="F87" s="4">
        <v>0</v>
      </c>
      <c r="G87" s="4">
        <v>22813846.9498</v>
      </c>
      <c r="H87" s="4">
        <v>3422077.0424255133</v>
      </c>
      <c r="I87" s="4">
        <v>6412725.6368000004</v>
      </c>
      <c r="J87" s="4">
        <v>3226246.5374744865</v>
      </c>
      <c r="K87" s="4">
        <v>0</v>
      </c>
      <c r="L87" s="4">
        <f t="shared" si="18"/>
        <v>3226246.5374744865</v>
      </c>
      <c r="M87" s="4">
        <v>84152604.056999996</v>
      </c>
      <c r="N87" s="5">
        <f t="shared" si="15"/>
        <v>194920401.8441</v>
      </c>
      <c r="O87" s="8"/>
      <c r="P87" s="148"/>
      <c r="Q87" s="9">
        <v>4</v>
      </c>
      <c r="R87" s="105" t="s">
        <v>55</v>
      </c>
      <c r="S87" s="4" t="s">
        <v>528</v>
      </c>
      <c r="T87" s="4">
        <v>89618081.629199997</v>
      </c>
      <c r="U87" s="4">
        <f t="shared" si="21"/>
        <v>-8911571.3699999992</v>
      </c>
      <c r="V87" s="4">
        <v>25146269.295000002</v>
      </c>
      <c r="W87" s="4">
        <v>3771940.3942655656</v>
      </c>
      <c r="X87" s="4">
        <v>4917317.6204000004</v>
      </c>
      <c r="Y87" s="4">
        <v>3556088.7396344347</v>
      </c>
      <c r="Z87" s="4">
        <f t="shared" si="13"/>
        <v>1778044.3698172173</v>
      </c>
      <c r="AA87" s="4">
        <f t="shared" si="20"/>
        <v>1778044.3698172173</v>
      </c>
      <c r="AB87" s="4">
        <v>79229147.454500005</v>
      </c>
      <c r="AC87" s="5">
        <f t="shared" si="16"/>
        <v>190631911.77278277</v>
      </c>
    </row>
    <row r="88" spans="1:29" ht="24.9" customHeight="1" x14ac:dyDescent="0.25">
      <c r="A88" s="146"/>
      <c r="B88" s="148"/>
      <c r="C88" s="1">
        <v>10</v>
      </c>
      <c r="D88" s="4" t="s">
        <v>149</v>
      </c>
      <c r="E88" s="4">
        <v>128628433.2625</v>
      </c>
      <c r="F88" s="4">
        <v>0</v>
      </c>
      <c r="G88" s="4">
        <v>36092328.278300002</v>
      </c>
      <c r="H88" s="4">
        <v>5413849.2417558115</v>
      </c>
      <c r="I88" s="4">
        <v>9121100.4881999996</v>
      </c>
      <c r="J88" s="4">
        <v>5104038.3234441876</v>
      </c>
      <c r="K88" s="4">
        <v>0</v>
      </c>
      <c r="L88" s="4">
        <f t="shared" si="18"/>
        <v>5104038.3234441876</v>
      </c>
      <c r="M88" s="4">
        <v>131751006.02519999</v>
      </c>
      <c r="N88" s="5">
        <f t="shared" si="15"/>
        <v>306989655.13120002</v>
      </c>
      <c r="O88" s="8"/>
      <c r="P88" s="148"/>
      <c r="Q88" s="9">
        <v>5</v>
      </c>
      <c r="R88" s="105" t="s">
        <v>55</v>
      </c>
      <c r="S88" s="4" t="s">
        <v>529</v>
      </c>
      <c r="T88" s="4">
        <v>122535753.70799999</v>
      </c>
      <c r="U88" s="4">
        <f t="shared" si="21"/>
        <v>-8911571.3699999992</v>
      </c>
      <c r="V88" s="4">
        <v>34382760.766599998</v>
      </c>
      <c r="W88" s="4">
        <v>5157414.1149507733</v>
      </c>
      <c r="X88" s="4">
        <v>6112938.8366999999</v>
      </c>
      <c r="Y88" s="4">
        <v>4862277.8576492267</v>
      </c>
      <c r="Z88" s="4">
        <f t="shared" si="13"/>
        <v>2431138.9288246133</v>
      </c>
      <c r="AA88" s="4">
        <f t="shared" si="20"/>
        <v>2431138.9288246133</v>
      </c>
      <c r="AB88" s="4">
        <v>100241622.602</v>
      </c>
      <c r="AC88" s="5">
        <f t="shared" si="16"/>
        <v>255837118.75037536</v>
      </c>
    </row>
    <row r="89" spans="1:29" ht="24.9" customHeight="1" x14ac:dyDescent="0.25">
      <c r="A89" s="146"/>
      <c r="B89" s="148"/>
      <c r="C89" s="1">
        <v>11</v>
      </c>
      <c r="D89" s="4" t="s">
        <v>150</v>
      </c>
      <c r="E89" s="4">
        <v>89396916.453400001</v>
      </c>
      <c r="F89" s="4">
        <v>0</v>
      </c>
      <c r="G89" s="4">
        <v>25084211.739599999</v>
      </c>
      <c r="H89" s="4">
        <v>3762631.7609705646</v>
      </c>
      <c r="I89" s="4">
        <v>6904134.8107000003</v>
      </c>
      <c r="J89" s="4">
        <v>3547312.7986294357</v>
      </c>
      <c r="K89" s="4">
        <v>0</v>
      </c>
      <c r="L89" s="4">
        <f t="shared" si="18"/>
        <v>3547312.7986294357</v>
      </c>
      <c r="M89" s="4">
        <v>92788886.946600005</v>
      </c>
      <c r="N89" s="5">
        <f t="shared" si="15"/>
        <v>214579959.6992</v>
      </c>
      <c r="O89" s="8"/>
      <c r="P89" s="148"/>
      <c r="Q89" s="9">
        <v>6</v>
      </c>
      <c r="R89" s="105" t="s">
        <v>55</v>
      </c>
      <c r="S89" s="4" t="s">
        <v>530</v>
      </c>
      <c r="T89" s="4">
        <v>95272445.296900004</v>
      </c>
      <c r="U89" s="4">
        <f t="shared" si="21"/>
        <v>-8911571.3699999992</v>
      </c>
      <c r="V89" s="4">
        <v>26732848.129299998</v>
      </c>
      <c r="W89" s="4">
        <v>4009927.2194156013</v>
      </c>
      <c r="X89" s="4">
        <v>4799423.9369000001</v>
      </c>
      <c r="Y89" s="4">
        <v>3780456.6193843982</v>
      </c>
      <c r="Z89" s="4">
        <f t="shared" si="13"/>
        <v>1890228.3096921991</v>
      </c>
      <c r="AA89" s="4">
        <f t="shared" si="20"/>
        <v>1890228.3096921991</v>
      </c>
      <c r="AB89" s="4">
        <v>77157221.946899995</v>
      </c>
      <c r="AC89" s="5">
        <f t="shared" si="16"/>
        <v>196151099.53220779</v>
      </c>
    </row>
    <row r="90" spans="1:29" ht="24.9" customHeight="1" x14ac:dyDescent="0.25">
      <c r="A90" s="146"/>
      <c r="B90" s="148"/>
      <c r="C90" s="1">
        <v>12</v>
      </c>
      <c r="D90" s="4" t="s">
        <v>151</v>
      </c>
      <c r="E90" s="4">
        <v>109296705.91850001</v>
      </c>
      <c r="F90" s="4">
        <v>0</v>
      </c>
      <c r="G90" s="4">
        <v>30667967.335700002</v>
      </c>
      <c r="H90" s="4">
        <v>4600195.1003856901</v>
      </c>
      <c r="I90" s="4">
        <v>7842941.7688999996</v>
      </c>
      <c r="J90" s="4">
        <v>4336946.0507143103</v>
      </c>
      <c r="K90" s="4">
        <v>0</v>
      </c>
      <c r="L90" s="4">
        <f t="shared" si="18"/>
        <v>4336946.0507143103</v>
      </c>
      <c r="M90" s="4">
        <v>109287973.45469999</v>
      </c>
      <c r="N90" s="5">
        <f t="shared" si="15"/>
        <v>258189787.86000001</v>
      </c>
      <c r="O90" s="8"/>
      <c r="P90" s="148"/>
      <c r="Q90" s="9">
        <v>7</v>
      </c>
      <c r="R90" s="105" t="s">
        <v>55</v>
      </c>
      <c r="S90" s="4" t="s">
        <v>531</v>
      </c>
      <c r="T90" s="4">
        <v>79942233.963699996</v>
      </c>
      <c r="U90" s="4">
        <f t="shared" si="21"/>
        <v>-8911571.3699999992</v>
      </c>
      <c r="V90" s="4">
        <v>22431287.378199998</v>
      </c>
      <c r="W90" s="4">
        <v>3364693.1067055049</v>
      </c>
      <c r="X90" s="4">
        <v>4319323.176</v>
      </c>
      <c r="Y90" s="4">
        <v>3172146.4333944954</v>
      </c>
      <c r="Z90" s="4">
        <f t="shared" si="13"/>
        <v>1586073.2166972477</v>
      </c>
      <c r="AA90" s="4">
        <f t="shared" si="20"/>
        <v>1586073.2166972477</v>
      </c>
      <c r="AB90" s="4">
        <v>68719679.046100006</v>
      </c>
      <c r="AC90" s="5">
        <f t="shared" si="16"/>
        <v>167132395.34140274</v>
      </c>
    </row>
    <row r="91" spans="1:29" ht="24.9" customHeight="1" x14ac:dyDescent="0.25">
      <c r="A91" s="146"/>
      <c r="B91" s="148"/>
      <c r="C91" s="1">
        <v>13</v>
      </c>
      <c r="D91" s="4" t="s">
        <v>152</v>
      </c>
      <c r="E91" s="4">
        <v>80305181.594400004</v>
      </c>
      <c r="F91" s="4">
        <v>0</v>
      </c>
      <c r="G91" s="4">
        <v>22533128.197500002</v>
      </c>
      <c r="H91" s="4">
        <v>3379969.2296155067</v>
      </c>
      <c r="I91" s="4">
        <v>6315679.9764999999</v>
      </c>
      <c r="J91" s="4">
        <v>3186548.3705844935</v>
      </c>
      <c r="K91" s="4">
        <v>0</v>
      </c>
      <c r="L91" s="4">
        <f t="shared" si="18"/>
        <v>3186548.3705844935</v>
      </c>
      <c r="M91" s="4">
        <v>82447072.658899993</v>
      </c>
      <c r="N91" s="5">
        <f t="shared" si="15"/>
        <v>191851900.051</v>
      </c>
      <c r="O91" s="8"/>
      <c r="P91" s="148"/>
      <c r="Q91" s="9">
        <v>8</v>
      </c>
      <c r="R91" s="105" t="s">
        <v>55</v>
      </c>
      <c r="S91" s="4" t="s">
        <v>532</v>
      </c>
      <c r="T91" s="4">
        <v>93676441.3583</v>
      </c>
      <c r="U91" s="4">
        <f t="shared" si="21"/>
        <v>-8911571.3699999992</v>
      </c>
      <c r="V91" s="4">
        <v>26285019.475699998</v>
      </c>
      <c r="W91" s="4">
        <v>3942752.9213555916</v>
      </c>
      <c r="X91" s="4">
        <v>4997082.6742000002</v>
      </c>
      <c r="Y91" s="4">
        <v>3717126.4127444085</v>
      </c>
      <c r="Z91" s="4">
        <f t="shared" si="13"/>
        <v>1858563.2063722042</v>
      </c>
      <c r="AA91" s="4">
        <f t="shared" si="20"/>
        <v>1858563.2063722042</v>
      </c>
      <c r="AB91" s="4">
        <v>80630980.398699999</v>
      </c>
      <c r="AC91" s="5">
        <f t="shared" si="16"/>
        <v>197482185.99042779</v>
      </c>
    </row>
    <row r="92" spans="1:29" ht="24.9" customHeight="1" x14ac:dyDescent="0.25">
      <c r="A92" s="146"/>
      <c r="B92" s="148"/>
      <c r="C92" s="1">
        <v>14</v>
      </c>
      <c r="D92" s="4" t="s">
        <v>153</v>
      </c>
      <c r="E92" s="4">
        <v>79623065.400399998</v>
      </c>
      <c r="F92" s="4">
        <v>0</v>
      </c>
      <c r="G92" s="4">
        <v>22341730.689399999</v>
      </c>
      <c r="H92" s="4">
        <v>3351259.6033955025</v>
      </c>
      <c r="I92" s="4">
        <v>6406147.2806000002</v>
      </c>
      <c r="J92" s="4">
        <v>3159481.6708044973</v>
      </c>
      <c r="K92" s="4">
        <v>0</v>
      </c>
      <c r="L92" s="4">
        <f t="shared" si="18"/>
        <v>3159481.6708044973</v>
      </c>
      <c r="M92" s="4">
        <v>84036992.569600001</v>
      </c>
      <c r="N92" s="5">
        <f t="shared" si="15"/>
        <v>192512529.93360001</v>
      </c>
      <c r="O92" s="8"/>
      <c r="P92" s="148"/>
      <c r="Q92" s="9">
        <v>9</v>
      </c>
      <c r="R92" s="105" t="s">
        <v>55</v>
      </c>
      <c r="S92" s="4" t="s">
        <v>533</v>
      </c>
      <c r="T92" s="4">
        <v>91868849.779300004</v>
      </c>
      <c r="U92" s="4">
        <f t="shared" si="21"/>
        <v>-8911571.3699999992</v>
      </c>
      <c r="V92" s="4">
        <v>25777820.662799999</v>
      </c>
      <c r="W92" s="4">
        <v>3866673.0994155803</v>
      </c>
      <c r="X92" s="4">
        <v>4717939.7659</v>
      </c>
      <c r="Y92" s="4">
        <v>3645400.3062844202</v>
      </c>
      <c r="Z92" s="4">
        <f t="shared" si="13"/>
        <v>1822700.1531422101</v>
      </c>
      <c r="AA92" s="4">
        <f t="shared" si="20"/>
        <v>1822700.1531422101</v>
      </c>
      <c r="AB92" s="4">
        <v>75725176.333100006</v>
      </c>
      <c r="AC92" s="5">
        <f t="shared" si="16"/>
        <v>190149648.65775782</v>
      </c>
    </row>
    <row r="93" spans="1:29" ht="24.9" customHeight="1" x14ac:dyDescent="0.25">
      <c r="A93" s="146"/>
      <c r="B93" s="148"/>
      <c r="C93" s="1">
        <v>15</v>
      </c>
      <c r="D93" s="4" t="s">
        <v>154</v>
      </c>
      <c r="E93" s="4">
        <v>95565113.632700011</v>
      </c>
      <c r="F93" s="4">
        <v>0</v>
      </c>
      <c r="G93" s="4">
        <v>26814969.021200001</v>
      </c>
      <c r="H93" s="4">
        <v>4022245.3532106034</v>
      </c>
      <c r="I93" s="4">
        <v>7162250.8279999997</v>
      </c>
      <c r="J93" s="4">
        <v>3792069.8401893969</v>
      </c>
      <c r="K93" s="4">
        <v>0</v>
      </c>
      <c r="L93" s="4">
        <f t="shared" si="18"/>
        <v>3792069.8401893969</v>
      </c>
      <c r="M93" s="4">
        <v>97325153.387999997</v>
      </c>
      <c r="N93" s="5">
        <f t="shared" si="15"/>
        <v>227519551.2353</v>
      </c>
      <c r="O93" s="8"/>
      <c r="P93" s="148"/>
      <c r="Q93" s="9">
        <v>10</v>
      </c>
      <c r="R93" s="105" t="s">
        <v>55</v>
      </c>
      <c r="S93" s="4" t="s">
        <v>534</v>
      </c>
      <c r="T93" s="4">
        <v>97126217.17930001</v>
      </c>
      <c r="U93" s="4">
        <f t="shared" si="21"/>
        <v>-8911571.3699999992</v>
      </c>
      <c r="V93" s="4">
        <v>27253004.844599999</v>
      </c>
      <c r="W93" s="4">
        <v>4087950.7267056131</v>
      </c>
      <c r="X93" s="4">
        <v>4971504.5942000002</v>
      </c>
      <c r="Y93" s="4">
        <v>3854015.1824943866</v>
      </c>
      <c r="Z93" s="4">
        <f t="shared" si="13"/>
        <v>1927007.5912471933</v>
      </c>
      <c r="AA93" s="4">
        <f t="shared" si="20"/>
        <v>1927007.5912471933</v>
      </c>
      <c r="AB93" s="4">
        <v>80181457.787699997</v>
      </c>
      <c r="AC93" s="5">
        <f t="shared" si="16"/>
        <v>201664066.75955278</v>
      </c>
    </row>
    <row r="94" spans="1:29" ht="24.9" customHeight="1" x14ac:dyDescent="0.25">
      <c r="A94" s="146"/>
      <c r="B94" s="148"/>
      <c r="C94" s="1">
        <v>16</v>
      </c>
      <c r="D94" s="4" t="s">
        <v>155</v>
      </c>
      <c r="E94" s="4">
        <v>91315170.316100001</v>
      </c>
      <c r="F94" s="4">
        <v>0</v>
      </c>
      <c r="G94" s="4">
        <v>25622461.692400001</v>
      </c>
      <c r="H94" s="4">
        <v>3843369.2538805762</v>
      </c>
      <c r="I94" s="4">
        <v>7045201.7975000003</v>
      </c>
      <c r="J94" s="4">
        <v>3623430.0379194235</v>
      </c>
      <c r="K94" s="4">
        <v>0</v>
      </c>
      <c r="L94" s="4">
        <f t="shared" si="18"/>
        <v>3623430.0379194235</v>
      </c>
      <c r="M94" s="4">
        <v>95268072.255600005</v>
      </c>
      <c r="N94" s="5">
        <f t="shared" si="15"/>
        <v>219672503.55590001</v>
      </c>
      <c r="O94" s="8"/>
      <c r="P94" s="148"/>
      <c r="Q94" s="9">
        <v>11</v>
      </c>
      <c r="R94" s="105" t="s">
        <v>55</v>
      </c>
      <c r="S94" s="4" t="s">
        <v>55</v>
      </c>
      <c r="T94" s="4">
        <v>85499103.952399999</v>
      </c>
      <c r="U94" s="4">
        <f t="shared" si="21"/>
        <v>-8911571.3699999992</v>
      </c>
      <c r="V94" s="4">
        <v>23990510.100099999</v>
      </c>
      <c r="W94" s="4">
        <v>3598576.5150505397</v>
      </c>
      <c r="X94" s="4">
        <v>4677903.2139999997</v>
      </c>
      <c r="Y94" s="4">
        <v>3392645.7170494604</v>
      </c>
      <c r="Z94" s="4">
        <f t="shared" si="13"/>
        <v>1696322.8585247302</v>
      </c>
      <c r="AA94" s="4">
        <f t="shared" si="20"/>
        <v>1696322.8585247302</v>
      </c>
      <c r="AB94" s="4">
        <v>75021552.945500001</v>
      </c>
      <c r="AC94" s="5">
        <f t="shared" si="16"/>
        <v>180894495.00157526</v>
      </c>
    </row>
    <row r="95" spans="1:29" ht="24.9" customHeight="1" x14ac:dyDescent="0.25">
      <c r="A95" s="146"/>
      <c r="B95" s="148"/>
      <c r="C95" s="1">
        <v>17</v>
      </c>
      <c r="D95" s="4" t="s">
        <v>156</v>
      </c>
      <c r="E95" s="4">
        <v>76496890.064999998</v>
      </c>
      <c r="F95" s="4">
        <v>0</v>
      </c>
      <c r="G95" s="4">
        <v>21464545.578699999</v>
      </c>
      <c r="H95" s="4">
        <v>3219681.836790483</v>
      </c>
      <c r="I95" s="4">
        <v>6081929.7137000002</v>
      </c>
      <c r="J95" s="4">
        <v>3035433.5244095172</v>
      </c>
      <c r="K95" s="4">
        <v>0</v>
      </c>
      <c r="L95" s="4">
        <f t="shared" si="18"/>
        <v>3035433.5244095172</v>
      </c>
      <c r="M95" s="4">
        <v>78339022.783999994</v>
      </c>
      <c r="N95" s="5">
        <f t="shared" si="15"/>
        <v>182555573.78890002</v>
      </c>
      <c r="O95" s="8"/>
      <c r="P95" s="148"/>
      <c r="Q95" s="9">
        <v>12</v>
      </c>
      <c r="R95" s="105" t="s">
        <v>55</v>
      </c>
      <c r="S95" s="4" t="s">
        <v>535</v>
      </c>
      <c r="T95" s="4">
        <v>109157328.457</v>
      </c>
      <c r="U95" s="4">
        <f t="shared" si="21"/>
        <v>-8911571.3699999992</v>
      </c>
      <c r="V95" s="4">
        <v>30628858.897799999</v>
      </c>
      <c r="W95" s="4">
        <v>4594328.8346656887</v>
      </c>
      <c r="X95" s="4">
        <v>5466520.9331999999</v>
      </c>
      <c r="Y95" s="4">
        <v>4331415.4856343111</v>
      </c>
      <c r="Z95" s="4">
        <f t="shared" si="13"/>
        <v>2165707.7428171556</v>
      </c>
      <c r="AA95" s="4">
        <f t="shared" si="20"/>
        <v>2165707.7428171556</v>
      </c>
      <c r="AB95" s="4">
        <v>88881134.8917</v>
      </c>
      <c r="AC95" s="5">
        <f t="shared" si="16"/>
        <v>226515787.45398286</v>
      </c>
    </row>
    <row r="96" spans="1:29" ht="24.9" customHeight="1" x14ac:dyDescent="0.25">
      <c r="A96" s="146"/>
      <c r="B96" s="148"/>
      <c r="C96" s="1">
        <v>18</v>
      </c>
      <c r="D96" s="4" t="s">
        <v>157</v>
      </c>
      <c r="E96" s="4">
        <v>79264710.451499999</v>
      </c>
      <c r="F96" s="4">
        <v>0</v>
      </c>
      <c r="G96" s="4">
        <v>22241178.547600001</v>
      </c>
      <c r="H96" s="4">
        <v>3336176.7821405004</v>
      </c>
      <c r="I96" s="4">
        <v>6198392.4556999998</v>
      </c>
      <c r="J96" s="4">
        <v>3145261.9733594996</v>
      </c>
      <c r="K96" s="4">
        <v>0</v>
      </c>
      <c r="L96" s="4">
        <f t="shared" si="18"/>
        <v>3145261.9733594996</v>
      </c>
      <c r="M96" s="4">
        <v>80385800.173500001</v>
      </c>
      <c r="N96" s="5">
        <f t="shared" si="15"/>
        <v>188373127.92809999</v>
      </c>
      <c r="O96" s="8"/>
      <c r="P96" s="148"/>
      <c r="Q96" s="9">
        <v>13</v>
      </c>
      <c r="R96" s="105" t="s">
        <v>55</v>
      </c>
      <c r="S96" s="4" t="s">
        <v>536</v>
      </c>
      <c r="T96" s="4">
        <v>72050351.457400009</v>
      </c>
      <c r="U96" s="4">
        <f t="shared" si="21"/>
        <v>-8911571.3699999992</v>
      </c>
      <c r="V96" s="4">
        <v>20216874.8495</v>
      </c>
      <c r="W96" s="4">
        <v>3032531.2274754546</v>
      </c>
      <c r="X96" s="4">
        <v>3963793.8259000001</v>
      </c>
      <c r="Y96" s="4">
        <v>2858992.7260245448</v>
      </c>
      <c r="Z96" s="4">
        <f t="shared" si="13"/>
        <v>1429496.3630122724</v>
      </c>
      <c r="AA96" s="4">
        <f t="shared" si="20"/>
        <v>1429496.3630122724</v>
      </c>
      <c r="AB96" s="4">
        <v>62471419.5374</v>
      </c>
      <c r="AC96" s="5">
        <f t="shared" si="16"/>
        <v>150289102.06478775</v>
      </c>
    </row>
    <row r="97" spans="1:29" ht="24.9" customHeight="1" x14ac:dyDescent="0.25">
      <c r="A97" s="146"/>
      <c r="B97" s="148"/>
      <c r="C97" s="1">
        <v>19</v>
      </c>
      <c r="D97" s="4" t="s">
        <v>158</v>
      </c>
      <c r="E97" s="4">
        <v>85599157.049999997</v>
      </c>
      <c r="F97" s="4">
        <v>0</v>
      </c>
      <c r="G97" s="4">
        <v>24018584.369100001</v>
      </c>
      <c r="H97" s="4">
        <v>3602787.6553355404</v>
      </c>
      <c r="I97" s="4">
        <v>6553574.0076000001</v>
      </c>
      <c r="J97" s="4">
        <v>3396615.8722644602</v>
      </c>
      <c r="K97" s="4">
        <v>0</v>
      </c>
      <c r="L97" s="4">
        <f t="shared" si="18"/>
        <v>3396615.8722644602</v>
      </c>
      <c r="M97" s="4">
        <v>86627947.292400002</v>
      </c>
      <c r="N97" s="5">
        <f t="shared" si="15"/>
        <v>203245092.23910001</v>
      </c>
      <c r="O97" s="8"/>
      <c r="P97" s="148"/>
      <c r="Q97" s="9">
        <v>14</v>
      </c>
      <c r="R97" s="105" t="s">
        <v>55</v>
      </c>
      <c r="S97" s="4" t="s">
        <v>537</v>
      </c>
      <c r="T97" s="4">
        <v>104750392.6046</v>
      </c>
      <c r="U97" s="4">
        <f t="shared" si="21"/>
        <v>-8911571.3699999992</v>
      </c>
      <c r="V97" s="4">
        <v>29392300.452199999</v>
      </c>
      <c r="W97" s="4">
        <v>4408845.0678606611</v>
      </c>
      <c r="X97" s="4">
        <v>5435795.4384000003</v>
      </c>
      <c r="Y97" s="4">
        <v>4156546.1437393385</v>
      </c>
      <c r="Z97" s="4">
        <f t="shared" si="13"/>
        <v>2078273.0718696692</v>
      </c>
      <c r="AA97" s="4">
        <f t="shared" si="20"/>
        <v>2078273.0718696692</v>
      </c>
      <c r="AB97" s="4">
        <v>88341148.911400005</v>
      </c>
      <c r="AC97" s="5">
        <f t="shared" si="16"/>
        <v>220059388.73793033</v>
      </c>
    </row>
    <row r="98" spans="1:29" ht="24.9" customHeight="1" x14ac:dyDescent="0.25">
      <c r="A98" s="146"/>
      <c r="B98" s="148"/>
      <c r="C98" s="1">
        <v>20</v>
      </c>
      <c r="D98" s="4" t="s">
        <v>159</v>
      </c>
      <c r="E98" s="4">
        <v>86624182.578899994</v>
      </c>
      <c r="F98" s="4">
        <v>0</v>
      </c>
      <c r="G98" s="4">
        <v>24306200.077</v>
      </c>
      <c r="H98" s="4">
        <v>3645930.0115555469</v>
      </c>
      <c r="I98" s="4">
        <v>6700573.4395000003</v>
      </c>
      <c r="J98" s="4">
        <v>3437289.3800444533</v>
      </c>
      <c r="K98" s="4">
        <v>0</v>
      </c>
      <c r="L98" s="4">
        <f t="shared" si="18"/>
        <v>3437289.3800444533</v>
      </c>
      <c r="M98" s="4">
        <v>89211392.507699996</v>
      </c>
      <c r="N98" s="5">
        <f t="shared" si="15"/>
        <v>207224994.55520001</v>
      </c>
      <c r="O98" s="8"/>
      <c r="P98" s="148"/>
      <c r="Q98" s="9">
        <v>15</v>
      </c>
      <c r="R98" s="105" t="s">
        <v>55</v>
      </c>
      <c r="S98" s="4" t="s">
        <v>538</v>
      </c>
      <c r="T98" s="4">
        <v>69948160.95449999</v>
      </c>
      <c r="U98" s="4">
        <f t="shared" si="21"/>
        <v>-8911571.3699999992</v>
      </c>
      <c r="V98" s="4">
        <v>19627013.433899999</v>
      </c>
      <c r="W98" s="4">
        <v>2944052.0150504415</v>
      </c>
      <c r="X98" s="4">
        <v>3919921.5558000002</v>
      </c>
      <c r="Y98" s="4">
        <v>2775576.7920495584</v>
      </c>
      <c r="Z98" s="4">
        <f t="shared" si="13"/>
        <v>1387788.3960247792</v>
      </c>
      <c r="AA98" s="4">
        <f t="shared" si="20"/>
        <v>1387788.3960247792</v>
      </c>
      <c r="AB98" s="4">
        <v>61700385.222099997</v>
      </c>
      <c r="AC98" s="5">
        <f t="shared" si="16"/>
        <v>146695828.65157521</v>
      </c>
    </row>
    <row r="99" spans="1:29" ht="24.9" customHeight="1" x14ac:dyDescent="0.25">
      <c r="A99" s="146"/>
      <c r="B99" s="149"/>
      <c r="C99" s="1">
        <v>21</v>
      </c>
      <c r="D99" s="4" t="s">
        <v>160</v>
      </c>
      <c r="E99" s="4">
        <v>83171971.560599998</v>
      </c>
      <c r="F99" s="4">
        <v>0</v>
      </c>
      <c r="G99" s="4">
        <v>23337531.407099999</v>
      </c>
      <c r="H99" s="4">
        <v>3500629.7110705255</v>
      </c>
      <c r="I99" s="4">
        <v>6510089.2840999998</v>
      </c>
      <c r="J99" s="4">
        <v>3300303.9803294749</v>
      </c>
      <c r="K99" s="4">
        <v>0</v>
      </c>
      <c r="L99" s="4">
        <f t="shared" si="18"/>
        <v>3300303.9803294749</v>
      </c>
      <c r="M99" s="4">
        <v>85863723.925799996</v>
      </c>
      <c r="N99" s="5">
        <f t="shared" si="15"/>
        <v>199174160.58489999</v>
      </c>
      <c r="O99" s="8"/>
      <c r="P99" s="148"/>
      <c r="Q99" s="9">
        <v>16</v>
      </c>
      <c r="R99" s="105" t="s">
        <v>55</v>
      </c>
      <c r="S99" s="4" t="s">
        <v>539</v>
      </c>
      <c r="T99" s="4">
        <v>101408892.03510001</v>
      </c>
      <c r="U99" s="4">
        <f t="shared" si="21"/>
        <v>-8911571.3699999992</v>
      </c>
      <c r="V99" s="4">
        <v>28454696.437100001</v>
      </c>
      <c r="W99" s="4">
        <v>4268204.4655356398</v>
      </c>
      <c r="X99" s="4">
        <v>5513602.8847000003</v>
      </c>
      <c r="Y99" s="4">
        <v>4023953.7881643595</v>
      </c>
      <c r="Z99" s="4">
        <f t="shared" si="13"/>
        <v>2011976.8940821798</v>
      </c>
      <c r="AA99" s="4">
        <f t="shared" si="20"/>
        <v>2011976.8940821798</v>
      </c>
      <c r="AB99" s="4">
        <v>89708577.832900003</v>
      </c>
      <c r="AC99" s="5">
        <f t="shared" si="16"/>
        <v>216940776.29471782</v>
      </c>
    </row>
    <row r="100" spans="1:29" ht="24.9" customHeight="1" x14ac:dyDescent="0.25">
      <c r="A100" s="1"/>
      <c r="B100" s="153" t="s">
        <v>823</v>
      </c>
      <c r="C100" s="154"/>
      <c r="D100" s="11"/>
      <c r="E100" s="11">
        <f>SUM(E79:E99)</f>
        <v>1876194132.0151999</v>
      </c>
      <c r="F100" s="11">
        <f t="shared" ref="F100:M100" si="22">SUM(F79:F99)</f>
        <v>0</v>
      </c>
      <c r="G100" s="11">
        <f t="shared" si="22"/>
        <v>526448257.26949996</v>
      </c>
      <c r="H100" s="11">
        <f t="shared" si="22"/>
        <v>78967238.590396836</v>
      </c>
      <c r="I100" s="11">
        <f t="shared" si="22"/>
        <v>143205000.75679997</v>
      </c>
      <c r="J100" s="11">
        <f t="shared" si="22"/>
        <v>74448288.836303174</v>
      </c>
      <c r="K100" s="11">
        <f t="shared" si="22"/>
        <v>0</v>
      </c>
      <c r="L100" s="11">
        <f t="shared" si="22"/>
        <v>74448288.836303174</v>
      </c>
      <c r="M100" s="11">
        <f t="shared" si="22"/>
        <v>1917251805.0178001</v>
      </c>
      <c r="N100" s="6">
        <f t="shared" si="15"/>
        <v>4473309721.7292004</v>
      </c>
      <c r="O100" s="8"/>
      <c r="P100" s="148"/>
      <c r="Q100" s="9">
        <v>17</v>
      </c>
      <c r="R100" s="105" t="s">
        <v>55</v>
      </c>
      <c r="S100" s="4" t="s">
        <v>540</v>
      </c>
      <c r="T100" s="4">
        <v>126828249.2024</v>
      </c>
      <c r="U100" s="4">
        <f t="shared" si="21"/>
        <v>-8911571.3699999992</v>
      </c>
      <c r="V100" s="4">
        <v>35587207.968400002</v>
      </c>
      <c r="W100" s="4">
        <v>5338081.1952358009</v>
      </c>
      <c r="X100" s="4">
        <v>6708647.7494999999</v>
      </c>
      <c r="Y100" s="4">
        <v>5032606.1510641985</v>
      </c>
      <c r="Z100" s="4">
        <f t="shared" si="13"/>
        <v>2516303.0755320992</v>
      </c>
      <c r="AA100" s="4">
        <f t="shared" si="20"/>
        <v>2516303.0755320992</v>
      </c>
      <c r="AB100" s="4">
        <v>110710923.87729999</v>
      </c>
      <c r="AC100" s="5">
        <f t="shared" si="16"/>
        <v>272069193.94886792</v>
      </c>
    </row>
    <row r="101" spans="1:29" ht="24.9" customHeight="1" x14ac:dyDescent="0.25">
      <c r="A101" s="146">
        <v>5</v>
      </c>
      <c r="B101" s="147" t="s">
        <v>909</v>
      </c>
      <c r="C101" s="1">
        <v>1</v>
      </c>
      <c r="D101" s="4" t="s">
        <v>161</v>
      </c>
      <c r="E101" s="4">
        <v>140236935.77490002</v>
      </c>
      <c r="F101" s="4">
        <v>0</v>
      </c>
      <c r="G101" s="4">
        <v>39349600.973399997</v>
      </c>
      <c r="H101" s="4">
        <v>5902440.1460208856</v>
      </c>
      <c r="I101" s="4">
        <v>6664110.6063000001</v>
      </c>
      <c r="J101" s="4">
        <v>5564669.3067791145</v>
      </c>
      <c r="K101" s="4">
        <v>0</v>
      </c>
      <c r="L101" s="4">
        <f t="shared" si="18"/>
        <v>5564669.3067791145</v>
      </c>
      <c r="M101" s="4">
        <v>111025817.8329</v>
      </c>
      <c r="N101" s="5">
        <f t="shared" si="15"/>
        <v>302079464.03400004</v>
      </c>
      <c r="O101" s="8"/>
      <c r="P101" s="148"/>
      <c r="Q101" s="9">
        <v>18</v>
      </c>
      <c r="R101" s="105" t="s">
        <v>55</v>
      </c>
      <c r="S101" s="4" t="s">
        <v>541</v>
      </c>
      <c r="T101" s="4">
        <v>95803080.029199988</v>
      </c>
      <c r="U101" s="4">
        <f t="shared" si="21"/>
        <v>-8911571.3699999992</v>
      </c>
      <c r="V101" s="4">
        <v>26881740.893300001</v>
      </c>
      <c r="W101" s="4">
        <v>4032261.1339806048</v>
      </c>
      <c r="X101" s="4">
        <v>5117639.4989</v>
      </c>
      <c r="Y101" s="4">
        <v>3801512.4617193947</v>
      </c>
      <c r="Z101" s="4">
        <f t="shared" si="13"/>
        <v>1900756.2308596973</v>
      </c>
      <c r="AA101" s="4">
        <f t="shared" si="20"/>
        <v>1900756.2308596973</v>
      </c>
      <c r="AB101" s="4">
        <v>82749709.348299995</v>
      </c>
      <c r="AC101" s="5">
        <f t="shared" si="16"/>
        <v>202455976.26564026</v>
      </c>
    </row>
    <row r="102" spans="1:29" ht="24.9" customHeight="1" x14ac:dyDescent="0.25">
      <c r="A102" s="146"/>
      <c r="B102" s="148"/>
      <c r="C102" s="1">
        <v>2</v>
      </c>
      <c r="D102" s="4" t="s">
        <v>38</v>
      </c>
      <c r="E102" s="4">
        <v>169350869.89510003</v>
      </c>
      <c r="F102" s="4">
        <v>0</v>
      </c>
      <c r="G102" s="4">
        <v>47518787.5295</v>
      </c>
      <c r="H102" s="4">
        <v>7127818.129416069</v>
      </c>
      <c r="I102" s="4">
        <v>8297629.7451999998</v>
      </c>
      <c r="J102" s="4">
        <v>6719924.2666839315</v>
      </c>
      <c r="K102" s="4">
        <v>0</v>
      </c>
      <c r="L102" s="4">
        <f t="shared" si="18"/>
        <v>6719924.2666839315</v>
      </c>
      <c r="M102" s="4">
        <v>139734141.03709999</v>
      </c>
      <c r="N102" s="5">
        <f t="shared" si="15"/>
        <v>370451540.85780001</v>
      </c>
      <c r="O102" s="8"/>
      <c r="P102" s="148"/>
      <c r="Q102" s="9">
        <v>19</v>
      </c>
      <c r="R102" s="105" t="s">
        <v>55</v>
      </c>
      <c r="S102" s="4" t="s">
        <v>542</v>
      </c>
      <c r="T102" s="4">
        <v>90710757.746700004</v>
      </c>
      <c r="U102" s="4">
        <f t="shared" si="21"/>
        <v>-8911571.3699999992</v>
      </c>
      <c r="V102" s="4">
        <v>25452867.331999999</v>
      </c>
      <c r="W102" s="4">
        <v>3817930.0998005727</v>
      </c>
      <c r="X102" s="4">
        <v>4603394.8830000004</v>
      </c>
      <c r="Y102" s="4">
        <v>3599446.6553994273</v>
      </c>
      <c r="Z102" s="4">
        <f t="shared" si="13"/>
        <v>1799723.3276997136</v>
      </c>
      <c r="AA102" s="4">
        <f t="shared" si="20"/>
        <v>1799723.3276997136</v>
      </c>
      <c r="AB102" s="4">
        <v>73712104.407399997</v>
      </c>
      <c r="AC102" s="5">
        <f t="shared" si="16"/>
        <v>186581811.54360029</v>
      </c>
    </row>
    <row r="103" spans="1:29" ht="24.9" customHeight="1" x14ac:dyDescent="0.25">
      <c r="A103" s="146"/>
      <c r="B103" s="148"/>
      <c r="C103" s="1">
        <v>3</v>
      </c>
      <c r="D103" s="4" t="s">
        <v>162</v>
      </c>
      <c r="E103" s="4">
        <v>74065004.555500001</v>
      </c>
      <c r="F103" s="4">
        <v>0</v>
      </c>
      <c r="G103" s="4">
        <v>20782173.820700001</v>
      </c>
      <c r="H103" s="4">
        <v>3117326.0731104678</v>
      </c>
      <c r="I103" s="4">
        <v>4227445.7169000003</v>
      </c>
      <c r="J103" s="4">
        <v>2938935.1334895324</v>
      </c>
      <c r="K103" s="4">
        <v>0</v>
      </c>
      <c r="L103" s="4">
        <f t="shared" si="18"/>
        <v>2938935.1334895324</v>
      </c>
      <c r="M103" s="4">
        <v>68202589.428000003</v>
      </c>
      <c r="N103" s="5">
        <f t="shared" si="15"/>
        <v>169106029.0108</v>
      </c>
      <c r="O103" s="8"/>
      <c r="P103" s="148"/>
      <c r="Q103" s="9">
        <v>20</v>
      </c>
      <c r="R103" s="105" t="s">
        <v>55</v>
      </c>
      <c r="S103" s="4" t="s">
        <v>543</v>
      </c>
      <c r="T103" s="4">
        <v>97263863.220500007</v>
      </c>
      <c r="U103" s="4">
        <f t="shared" si="21"/>
        <v>-8911571.3699999992</v>
      </c>
      <c r="V103" s="4">
        <v>27291627.456900001</v>
      </c>
      <c r="W103" s="4">
        <v>4093744.1185456137</v>
      </c>
      <c r="X103" s="4">
        <v>5007049.5795</v>
      </c>
      <c r="Y103" s="4">
        <v>3859477.0438543861</v>
      </c>
      <c r="Z103" s="4">
        <f t="shared" si="13"/>
        <v>1929738.521927193</v>
      </c>
      <c r="AA103" s="4">
        <f t="shared" si="20"/>
        <v>1929738.521927193</v>
      </c>
      <c r="AB103" s="4">
        <v>80806144.026800007</v>
      </c>
      <c r="AC103" s="5">
        <f t="shared" si="16"/>
        <v>202473545.97467279</v>
      </c>
    </row>
    <row r="104" spans="1:29" ht="24.9" customHeight="1" x14ac:dyDescent="0.25">
      <c r="A104" s="146"/>
      <c r="B104" s="148"/>
      <c r="C104" s="1">
        <v>4</v>
      </c>
      <c r="D104" s="4" t="s">
        <v>163</v>
      </c>
      <c r="E104" s="4">
        <v>87532734.169999987</v>
      </c>
      <c r="F104" s="4">
        <v>0</v>
      </c>
      <c r="G104" s="4">
        <v>24561133.931499999</v>
      </c>
      <c r="H104" s="4">
        <v>3684170.0897155525</v>
      </c>
      <c r="I104" s="4">
        <v>4890319.4482000005</v>
      </c>
      <c r="J104" s="4">
        <v>3473341.1456844476</v>
      </c>
      <c r="K104" s="4">
        <v>0</v>
      </c>
      <c r="L104" s="4">
        <f t="shared" si="18"/>
        <v>3473341.1456844476</v>
      </c>
      <c r="M104" s="4">
        <v>79852280.4965</v>
      </c>
      <c r="N104" s="5">
        <f t="shared" si="15"/>
        <v>199103659.83340001</v>
      </c>
      <c r="O104" s="8"/>
      <c r="P104" s="149"/>
      <c r="Q104" s="9">
        <v>21</v>
      </c>
      <c r="R104" s="105" t="s">
        <v>55</v>
      </c>
      <c r="S104" s="4" t="s">
        <v>544</v>
      </c>
      <c r="T104" s="4">
        <v>95169331.001499996</v>
      </c>
      <c r="U104" s="4">
        <f t="shared" si="21"/>
        <v>-8911571.3699999992</v>
      </c>
      <c r="V104" s="4">
        <v>26703914.907499999</v>
      </c>
      <c r="W104" s="4">
        <v>4005587.2361206007</v>
      </c>
      <c r="X104" s="4">
        <v>4918877.7441999996</v>
      </c>
      <c r="Y104" s="4">
        <v>3776364.994279399</v>
      </c>
      <c r="Z104" s="4">
        <f t="shared" si="13"/>
        <v>1888182.4971396995</v>
      </c>
      <c r="AA104" s="4">
        <f t="shared" si="20"/>
        <v>1888182.4971396995</v>
      </c>
      <c r="AB104" s="4">
        <v>79256565.888799995</v>
      </c>
      <c r="AC104" s="5">
        <f t="shared" si="16"/>
        <v>198112010.16106027</v>
      </c>
    </row>
    <row r="105" spans="1:29" ht="24.9" customHeight="1" x14ac:dyDescent="0.25">
      <c r="A105" s="146"/>
      <c r="B105" s="148"/>
      <c r="C105" s="1">
        <v>5</v>
      </c>
      <c r="D105" s="4" t="s">
        <v>164</v>
      </c>
      <c r="E105" s="4">
        <v>111038878.1485</v>
      </c>
      <c r="F105" s="4">
        <v>0</v>
      </c>
      <c r="G105" s="4">
        <v>31156809.891399998</v>
      </c>
      <c r="H105" s="4">
        <v>4673521.4836957008</v>
      </c>
      <c r="I105" s="4">
        <v>5890736.3894999996</v>
      </c>
      <c r="J105" s="4">
        <v>4406076.2857042998</v>
      </c>
      <c r="K105" s="4">
        <v>0</v>
      </c>
      <c r="L105" s="4">
        <f t="shared" si="18"/>
        <v>4406076.2857042998</v>
      </c>
      <c r="M105" s="4">
        <v>97434133.200399995</v>
      </c>
      <c r="N105" s="5">
        <f t="shared" si="15"/>
        <v>248709419.0097</v>
      </c>
      <c r="O105" s="8"/>
      <c r="P105" s="1"/>
      <c r="Q105" s="154"/>
      <c r="R105" s="155"/>
      <c r="S105" s="11"/>
      <c r="T105" s="11">
        <f>T84+T85+T87+T88+T89+T90+T91+T92+T93+T94+T95+T96+T97+T98+T99+T100+T101+T102+T103+T104+T86</f>
        <v>2022922014.0618999</v>
      </c>
      <c r="U105" s="11">
        <f t="shared" ref="U105" si="23">SUM(U82:U104)</f>
        <v>-187142998.77000004</v>
      </c>
      <c r="V105" s="11">
        <f t="shared" ref="V105:AB105" si="24">V84+V85+V87+V88+V89+V90+V91+V92+V93+V94+V95+V96+V97+V98+V99+V100+V101+V102+V103+V104+V86</f>
        <v>567619176.88680005</v>
      </c>
      <c r="W105" s="11">
        <f t="shared" si="24"/>
        <v>85142876.533007771</v>
      </c>
      <c r="X105" s="11">
        <f t="shared" si="24"/>
        <v>106628707.92800003</v>
      </c>
      <c r="Y105" s="11">
        <f t="shared" si="24"/>
        <v>80270522.024492219</v>
      </c>
      <c r="Z105" s="11">
        <f t="shared" si="24"/>
        <v>40135261.01224611</v>
      </c>
      <c r="AA105" s="11">
        <f t="shared" si="24"/>
        <v>40135261.01224611</v>
      </c>
      <c r="AB105" s="11">
        <f t="shared" si="24"/>
        <v>1722951039.7628999</v>
      </c>
      <c r="AC105" s="6">
        <f>T105+U105+V105+W105+AA105+AB105</f>
        <v>4251627369.4868536</v>
      </c>
    </row>
    <row r="106" spans="1:29" ht="24.9" customHeight="1" x14ac:dyDescent="0.25">
      <c r="A106" s="146"/>
      <c r="B106" s="148"/>
      <c r="C106" s="1">
        <v>6</v>
      </c>
      <c r="D106" s="4" t="s">
        <v>165</v>
      </c>
      <c r="E106" s="4">
        <v>73528253.111900002</v>
      </c>
      <c r="F106" s="4">
        <v>0</v>
      </c>
      <c r="G106" s="4">
        <v>20631564.745999999</v>
      </c>
      <c r="H106" s="4">
        <v>3094734.7119404641</v>
      </c>
      <c r="I106" s="4">
        <v>4284365.3914999999</v>
      </c>
      <c r="J106" s="4">
        <v>2917636.5771595361</v>
      </c>
      <c r="K106" s="4">
        <v>0</v>
      </c>
      <c r="L106" s="4">
        <f t="shared" si="18"/>
        <v>2917636.5771595361</v>
      </c>
      <c r="M106" s="4">
        <v>69202925.681199998</v>
      </c>
      <c r="N106" s="5">
        <f t="shared" si="15"/>
        <v>169375114.82819998</v>
      </c>
      <c r="O106" s="8"/>
      <c r="P106" s="147">
        <v>23</v>
      </c>
      <c r="Q106" s="9">
        <v>1</v>
      </c>
      <c r="R106" s="105" t="s">
        <v>56</v>
      </c>
      <c r="S106" s="4" t="s">
        <v>545</v>
      </c>
      <c r="T106" s="4">
        <v>82193231.151600003</v>
      </c>
      <c r="U106" s="4">
        <v>0</v>
      </c>
      <c r="V106" s="4">
        <v>23062903.012400001</v>
      </c>
      <c r="W106" s="4">
        <v>3459435.451840519</v>
      </c>
      <c r="X106" s="4">
        <v>5267661.6467000004</v>
      </c>
      <c r="Y106" s="4">
        <v>3261467.088459481</v>
      </c>
      <c r="Z106" s="4">
        <f t="shared" si="13"/>
        <v>1630733.5442297405</v>
      </c>
      <c r="AA106" s="4">
        <f t="shared" si="20"/>
        <v>1630733.5442297405</v>
      </c>
      <c r="AB106" s="4">
        <v>82719614.604100004</v>
      </c>
      <c r="AC106" s="5">
        <f>T106+U106+V106+W106+AA106+AB106</f>
        <v>193065917.76417029</v>
      </c>
    </row>
    <row r="107" spans="1:29" ht="24.9" customHeight="1" x14ac:dyDescent="0.25">
      <c r="A107" s="146"/>
      <c r="B107" s="148"/>
      <c r="C107" s="1">
        <v>7</v>
      </c>
      <c r="D107" s="4" t="s">
        <v>166</v>
      </c>
      <c r="E107" s="4">
        <v>117304910.3308</v>
      </c>
      <c r="F107" s="4">
        <v>0</v>
      </c>
      <c r="G107" s="4">
        <v>32915019.058499999</v>
      </c>
      <c r="H107" s="4">
        <v>4937252.8587307408</v>
      </c>
      <c r="I107" s="4">
        <v>6236457.8278000001</v>
      </c>
      <c r="J107" s="4">
        <v>4654715.4674692592</v>
      </c>
      <c r="K107" s="4">
        <v>0</v>
      </c>
      <c r="L107" s="4">
        <f t="shared" si="18"/>
        <v>4654715.4674692592</v>
      </c>
      <c r="M107" s="4">
        <v>103510023.3163</v>
      </c>
      <c r="N107" s="5">
        <f t="shared" si="15"/>
        <v>263321921.03179997</v>
      </c>
      <c r="O107" s="8"/>
      <c r="P107" s="148"/>
      <c r="Q107" s="9">
        <v>2</v>
      </c>
      <c r="R107" s="105" t="s">
        <v>56</v>
      </c>
      <c r="S107" s="4" t="s">
        <v>546</v>
      </c>
      <c r="T107" s="4">
        <v>135162003.76800001</v>
      </c>
      <c r="U107" s="4">
        <v>0</v>
      </c>
      <c r="V107" s="4">
        <v>37925607.013999999</v>
      </c>
      <c r="W107" s="4">
        <v>5688841.0521408524</v>
      </c>
      <c r="X107" s="4">
        <v>6092678.9413000001</v>
      </c>
      <c r="Y107" s="4">
        <v>5363293.5549591463</v>
      </c>
      <c r="Z107" s="4">
        <f t="shared" si="13"/>
        <v>2681646.7774795732</v>
      </c>
      <c r="AA107" s="4">
        <f t="shared" si="20"/>
        <v>2681646.7774795732</v>
      </c>
      <c r="AB107" s="4">
        <v>97218901.804399997</v>
      </c>
      <c r="AC107" s="5">
        <f t="shared" si="16"/>
        <v>278677000.41602039</v>
      </c>
    </row>
    <row r="108" spans="1:29" ht="24.9" customHeight="1" x14ac:dyDescent="0.25">
      <c r="A108" s="146"/>
      <c r="B108" s="148"/>
      <c r="C108" s="1">
        <v>8</v>
      </c>
      <c r="D108" s="4" t="s">
        <v>167</v>
      </c>
      <c r="E108" s="4">
        <v>118415888.22840001</v>
      </c>
      <c r="F108" s="4">
        <v>-1E-4</v>
      </c>
      <c r="G108" s="4">
        <v>33226752.4597</v>
      </c>
      <c r="H108" s="4">
        <v>4984012.8689307477</v>
      </c>
      <c r="I108" s="4">
        <v>5879517.4102999996</v>
      </c>
      <c r="J108" s="4">
        <v>4698799.6066692527</v>
      </c>
      <c r="K108" s="4">
        <v>0</v>
      </c>
      <c r="L108" s="4">
        <f t="shared" si="18"/>
        <v>4698799.6066692527</v>
      </c>
      <c r="M108" s="4">
        <v>97236964.968899995</v>
      </c>
      <c r="N108" s="5">
        <f t="shared" si="15"/>
        <v>258562418.13249999</v>
      </c>
      <c r="O108" s="8"/>
      <c r="P108" s="148"/>
      <c r="Q108" s="9">
        <v>3</v>
      </c>
      <c r="R108" s="105" t="s">
        <v>56</v>
      </c>
      <c r="S108" s="4" t="s">
        <v>547</v>
      </c>
      <c r="T108" s="4">
        <v>103593191.6534</v>
      </c>
      <c r="U108" s="4">
        <v>0</v>
      </c>
      <c r="V108" s="4">
        <v>29067597.153299998</v>
      </c>
      <c r="W108" s="4">
        <v>4360139.5730106542</v>
      </c>
      <c r="X108" s="4">
        <v>6013281.5599999996</v>
      </c>
      <c r="Y108" s="4">
        <v>4110627.8513893466</v>
      </c>
      <c r="Z108" s="4">
        <f t="shared" si="13"/>
        <v>2055313.9256946733</v>
      </c>
      <c r="AA108" s="4">
        <f t="shared" si="20"/>
        <v>2055313.9256946733</v>
      </c>
      <c r="AB108" s="4">
        <v>95823530.529499993</v>
      </c>
      <c r="AC108" s="5">
        <f t="shared" si="16"/>
        <v>234899772.83490533</v>
      </c>
    </row>
    <row r="109" spans="1:29" ht="24.9" customHeight="1" x14ac:dyDescent="0.25">
      <c r="A109" s="146"/>
      <c r="B109" s="148"/>
      <c r="C109" s="1">
        <v>9</v>
      </c>
      <c r="D109" s="4" t="s">
        <v>168</v>
      </c>
      <c r="E109" s="4">
        <v>83292470.618300006</v>
      </c>
      <c r="F109" s="4">
        <v>0</v>
      </c>
      <c r="G109" s="4">
        <v>23371342.683800001</v>
      </c>
      <c r="H109" s="4">
        <v>3505701.402525526</v>
      </c>
      <c r="I109" s="4">
        <v>4950409.0558000002</v>
      </c>
      <c r="J109" s="4">
        <v>3305085.4411744741</v>
      </c>
      <c r="K109" s="4">
        <v>0</v>
      </c>
      <c r="L109" s="4">
        <f t="shared" si="18"/>
        <v>3305085.4411744741</v>
      </c>
      <c r="M109" s="4">
        <v>80908326.816799998</v>
      </c>
      <c r="N109" s="5">
        <f t="shared" si="15"/>
        <v>194382926.96259999</v>
      </c>
      <c r="O109" s="8"/>
      <c r="P109" s="148"/>
      <c r="Q109" s="9">
        <v>4</v>
      </c>
      <c r="R109" s="105" t="s">
        <v>56</v>
      </c>
      <c r="S109" s="4" t="s">
        <v>46</v>
      </c>
      <c r="T109" s="4">
        <v>63085949.1483</v>
      </c>
      <c r="U109" s="4">
        <v>0</v>
      </c>
      <c r="V109" s="4">
        <v>17701520.0189</v>
      </c>
      <c r="W109" s="4">
        <v>2655228.0028103981</v>
      </c>
      <c r="X109" s="4">
        <v>4556314.7708000001</v>
      </c>
      <c r="Y109" s="4">
        <v>2503280.9150896021</v>
      </c>
      <c r="Z109" s="4">
        <f t="shared" si="13"/>
        <v>1251640.4575448011</v>
      </c>
      <c r="AA109" s="4">
        <f t="shared" si="20"/>
        <v>1251640.4575448011</v>
      </c>
      <c r="AB109" s="4">
        <v>70218031.035099998</v>
      </c>
      <c r="AC109" s="5">
        <f t="shared" si="16"/>
        <v>154912368.6626552</v>
      </c>
    </row>
    <row r="110" spans="1:29" ht="24.9" customHeight="1" x14ac:dyDescent="0.25">
      <c r="A110" s="146"/>
      <c r="B110" s="148"/>
      <c r="C110" s="1">
        <v>10</v>
      </c>
      <c r="D110" s="4" t="s">
        <v>169</v>
      </c>
      <c r="E110" s="4">
        <v>95394187.518400013</v>
      </c>
      <c r="F110" s="4">
        <v>-1E-4</v>
      </c>
      <c r="G110" s="4">
        <v>26767008.23</v>
      </c>
      <c r="H110" s="4">
        <v>4015051.2344656019</v>
      </c>
      <c r="I110" s="4">
        <v>5676085.2214000002</v>
      </c>
      <c r="J110" s="4">
        <v>3785287.4094343982</v>
      </c>
      <c r="K110" s="4">
        <v>0</v>
      </c>
      <c r="L110" s="4">
        <f t="shared" si="18"/>
        <v>3785287.4094343982</v>
      </c>
      <c r="M110" s="4">
        <v>93661740.846200004</v>
      </c>
      <c r="N110" s="5">
        <f t="shared" si="15"/>
        <v>223623275.23840001</v>
      </c>
      <c r="O110" s="8"/>
      <c r="P110" s="148"/>
      <c r="Q110" s="9">
        <v>5</v>
      </c>
      <c r="R110" s="105" t="s">
        <v>56</v>
      </c>
      <c r="S110" s="4" t="s">
        <v>548</v>
      </c>
      <c r="T110" s="4">
        <v>109460705.30400001</v>
      </c>
      <c r="U110" s="4">
        <v>0</v>
      </c>
      <c r="V110" s="4">
        <v>30713984.530400001</v>
      </c>
      <c r="W110" s="4">
        <v>4607097.6795156905</v>
      </c>
      <c r="X110" s="4">
        <v>6058723.8909999998</v>
      </c>
      <c r="Y110" s="4">
        <v>4343453.6253843093</v>
      </c>
      <c r="Z110" s="4">
        <f t="shared" si="13"/>
        <v>2171726.8126921547</v>
      </c>
      <c r="AA110" s="4">
        <f t="shared" si="20"/>
        <v>2171726.8126921547</v>
      </c>
      <c r="AB110" s="4">
        <v>96622157.918699995</v>
      </c>
      <c r="AC110" s="5">
        <f t="shared" si="16"/>
        <v>243575672.24530786</v>
      </c>
    </row>
    <row r="111" spans="1:29" ht="24.9" customHeight="1" x14ac:dyDescent="0.25">
      <c r="A111" s="146"/>
      <c r="B111" s="148"/>
      <c r="C111" s="1">
        <v>11</v>
      </c>
      <c r="D111" s="4" t="s">
        <v>170</v>
      </c>
      <c r="E111" s="4">
        <v>73813006.015200004</v>
      </c>
      <c r="F111" s="4">
        <v>0</v>
      </c>
      <c r="G111" s="4">
        <v>20711464.617400002</v>
      </c>
      <c r="H111" s="4">
        <v>3106719.6926254663</v>
      </c>
      <c r="I111" s="4">
        <v>4562007.7986000003</v>
      </c>
      <c r="J111" s="4">
        <v>2928935.7097745338</v>
      </c>
      <c r="K111" s="4">
        <v>0</v>
      </c>
      <c r="L111" s="4">
        <f t="shared" si="18"/>
        <v>2928935.7097745338</v>
      </c>
      <c r="M111" s="4">
        <v>74082359.150700003</v>
      </c>
      <c r="N111" s="5">
        <f t="shared" si="15"/>
        <v>174642485.1857</v>
      </c>
      <c r="O111" s="8"/>
      <c r="P111" s="148"/>
      <c r="Q111" s="9">
        <v>6</v>
      </c>
      <c r="R111" s="105" t="s">
        <v>56</v>
      </c>
      <c r="S111" s="4" t="s">
        <v>549</v>
      </c>
      <c r="T111" s="4">
        <v>94080084.068700001</v>
      </c>
      <c r="U111" s="4">
        <v>0</v>
      </c>
      <c r="V111" s="4">
        <v>26398279.078200001</v>
      </c>
      <c r="W111" s="4">
        <v>3959741.8617555941</v>
      </c>
      <c r="X111" s="4">
        <v>6041512.8441000003</v>
      </c>
      <c r="Y111" s="4">
        <v>3733143.150244406</v>
      </c>
      <c r="Z111" s="4">
        <f t="shared" si="13"/>
        <v>1866571.575122203</v>
      </c>
      <c r="AA111" s="4">
        <f t="shared" si="20"/>
        <v>1866571.575122203</v>
      </c>
      <c r="AB111" s="4">
        <v>96319681.942699999</v>
      </c>
      <c r="AC111" s="5">
        <f t="shared" si="16"/>
        <v>222624358.52647781</v>
      </c>
    </row>
    <row r="112" spans="1:29" ht="24.9" customHeight="1" x14ac:dyDescent="0.25">
      <c r="A112" s="146"/>
      <c r="B112" s="148"/>
      <c r="C112" s="1">
        <v>12</v>
      </c>
      <c r="D112" s="4" t="s">
        <v>171</v>
      </c>
      <c r="E112" s="4">
        <v>114307131.4575</v>
      </c>
      <c r="F112" s="4">
        <v>0</v>
      </c>
      <c r="G112" s="4">
        <v>32073861.186500002</v>
      </c>
      <c r="H112" s="4">
        <v>4811079.1779607218</v>
      </c>
      <c r="I112" s="4">
        <v>6331675.0626999997</v>
      </c>
      <c r="J112" s="4">
        <v>4535762.1546392785</v>
      </c>
      <c r="K112" s="4">
        <v>0</v>
      </c>
      <c r="L112" s="4">
        <f t="shared" si="18"/>
        <v>4535762.1546392785</v>
      </c>
      <c r="M112" s="4">
        <v>105183421.0079</v>
      </c>
      <c r="N112" s="5">
        <f t="shared" si="15"/>
        <v>260911254.98449999</v>
      </c>
      <c r="O112" s="8"/>
      <c r="P112" s="148"/>
      <c r="Q112" s="9">
        <v>7</v>
      </c>
      <c r="R112" s="105" t="s">
        <v>56</v>
      </c>
      <c r="S112" s="4" t="s">
        <v>550</v>
      </c>
      <c r="T112" s="4">
        <v>95094005.712700009</v>
      </c>
      <c r="U112" s="4">
        <v>0</v>
      </c>
      <c r="V112" s="4">
        <v>26682779.105799999</v>
      </c>
      <c r="W112" s="4">
        <v>4002416.8658206002</v>
      </c>
      <c r="X112" s="4">
        <v>6085047.2531000003</v>
      </c>
      <c r="Y112" s="4">
        <v>3773376.0505793993</v>
      </c>
      <c r="Z112" s="4">
        <f t="shared" si="13"/>
        <v>1886688.0252896997</v>
      </c>
      <c r="AA112" s="4">
        <f t="shared" si="20"/>
        <v>1886688.0252896997</v>
      </c>
      <c r="AB112" s="4">
        <v>97084778.5079</v>
      </c>
      <c r="AC112" s="5">
        <f t="shared" si="16"/>
        <v>224750668.21751031</v>
      </c>
    </row>
    <row r="113" spans="1:29" ht="24.9" customHeight="1" x14ac:dyDescent="0.25">
      <c r="A113" s="146"/>
      <c r="B113" s="148"/>
      <c r="C113" s="1">
        <v>13</v>
      </c>
      <c r="D113" s="4" t="s">
        <v>172</v>
      </c>
      <c r="E113" s="4">
        <v>94012160.479399994</v>
      </c>
      <c r="F113" s="4">
        <v>0</v>
      </c>
      <c r="G113" s="4">
        <v>26379220.1468</v>
      </c>
      <c r="H113" s="4">
        <v>3956883.0220405934</v>
      </c>
      <c r="I113" s="4">
        <v>4857487.2895999998</v>
      </c>
      <c r="J113" s="4">
        <v>3730447.9094594065</v>
      </c>
      <c r="K113" s="4">
        <v>0</v>
      </c>
      <c r="L113" s="4">
        <f t="shared" si="18"/>
        <v>3730447.9094594065</v>
      </c>
      <c r="M113" s="4">
        <v>79275270.8979</v>
      </c>
      <c r="N113" s="5">
        <f t="shared" si="15"/>
        <v>207353982.45559999</v>
      </c>
      <c r="O113" s="8"/>
      <c r="P113" s="148"/>
      <c r="Q113" s="9">
        <v>8</v>
      </c>
      <c r="R113" s="105" t="s">
        <v>56</v>
      </c>
      <c r="S113" s="4" t="s">
        <v>551</v>
      </c>
      <c r="T113" s="4">
        <v>112136696.0438</v>
      </c>
      <c r="U113" s="4">
        <v>0</v>
      </c>
      <c r="V113" s="4">
        <v>31464850.6787</v>
      </c>
      <c r="W113" s="4">
        <v>4719727.6018407075</v>
      </c>
      <c r="X113" s="4">
        <v>7634985.4939999999</v>
      </c>
      <c r="Y113" s="4">
        <v>4449638.2297592927</v>
      </c>
      <c r="Z113" s="4">
        <f t="shared" si="13"/>
        <v>2224819.1148796463</v>
      </c>
      <c r="AA113" s="4">
        <f t="shared" si="20"/>
        <v>2224819.1148796463</v>
      </c>
      <c r="AB113" s="4">
        <v>124324207.1196</v>
      </c>
      <c r="AC113" s="5">
        <f t="shared" si="16"/>
        <v>274870300.55882037</v>
      </c>
    </row>
    <row r="114" spans="1:29" ht="24.9" customHeight="1" x14ac:dyDescent="0.25">
      <c r="A114" s="146"/>
      <c r="B114" s="148"/>
      <c r="C114" s="1">
        <v>14</v>
      </c>
      <c r="D114" s="4" t="s">
        <v>173</v>
      </c>
      <c r="E114" s="4">
        <v>109776642.6806</v>
      </c>
      <c r="F114" s="4">
        <v>0</v>
      </c>
      <c r="G114" s="4">
        <v>30802634.568500001</v>
      </c>
      <c r="H114" s="4">
        <v>4620395.1852356931</v>
      </c>
      <c r="I114" s="4">
        <v>6008888.4374000002</v>
      </c>
      <c r="J114" s="4">
        <v>4355990.1730643064</v>
      </c>
      <c r="K114" s="4">
        <v>0</v>
      </c>
      <c r="L114" s="4">
        <f t="shared" si="18"/>
        <v>4355990.1730643064</v>
      </c>
      <c r="M114" s="4">
        <v>99510599.340399995</v>
      </c>
      <c r="N114" s="5">
        <f t="shared" si="15"/>
        <v>249066261.94779998</v>
      </c>
      <c r="O114" s="8"/>
      <c r="P114" s="148"/>
      <c r="Q114" s="9">
        <v>9</v>
      </c>
      <c r="R114" s="105" t="s">
        <v>56</v>
      </c>
      <c r="S114" s="4" t="s">
        <v>552</v>
      </c>
      <c r="T114" s="4">
        <v>81067479.435399994</v>
      </c>
      <c r="U114" s="4">
        <v>0</v>
      </c>
      <c r="V114" s="4">
        <v>22747024.1708</v>
      </c>
      <c r="W114" s="4">
        <v>3412053.6256355117</v>
      </c>
      <c r="X114" s="4">
        <v>5488016.7067999998</v>
      </c>
      <c r="Y114" s="4">
        <v>3216796.7169644884</v>
      </c>
      <c r="Z114" s="4">
        <f t="shared" si="13"/>
        <v>1608398.3584822442</v>
      </c>
      <c r="AA114" s="4">
        <f t="shared" si="20"/>
        <v>1608398.3584822442</v>
      </c>
      <c r="AB114" s="4">
        <v>86592250.151299998</v>
      </c>
      <c r="AC114" s="5">
        <f t="shared" si="16"/>
        <v>195427205.74161774</v>
      </c>
    </row>
    <row r="115" spans="1:29" ht="24.9" customHeight="1" x14ac:dyDescent="0.25">
      <c r="A115" s="146"/>
      <c r="B115" s="148"/>
      <c r="C115" s="1">
        <v>15</v>
      </c>
      <c r="D115" s="4" t="s">
        <v>174</v>
      </c>
      <c r="E115" s="4">
        <v>140676339.54640001</v>
      </c>
      <c r="F115" s="4">
        <v>0</v>
      </c>
      <c r="G115" s="4">
        <v>39472894.904399998</v>
      </c>
      <c r="H115" s="4">
        <v>5920934.2356358878</v>
      </c>
      <c r="I115" s="4">
        <v>7238156.6540999999</v>
      </c>
      <c r="J115" s="4">
        <v>5582105.0605641119</v>
      </c>
      <c r="K115" s="4">
        <v>0</v>
      </c>
      <c r="L115" s="4">
        <f t="shared" si="18"/>
        <v>5582105.0605641119</v>
      </c>
      <c r="M115" s="4">
        <v>121114404.54260001</v>
      </c>
      <c r="N115" s="5">
        <f t="shared" si="15"/>
        <v>312766678.28960001</v>
      </c>
      <c r="O115" s="8"/>
      <c r="P115" s="148"/>
      <c r="Q115" s="9">
        <v>10</v>
      </c>
      <c r="R115" s="105" t="s">
        <v>56</v>
      </c>
      <c r="S115" s="4" t="s">
        <v>553</v>
      </c>
      <c r="T115" s="4">
        <v>107805729.7506</v>
      </c>
      <c r="U115" s="4">
        <v>0</v>
      </c>
      <c r="V115" s="4">
        <v>30249608.813099999</v>
      </c>
      <c r="W115" s="4">
        <v>4537441.32194068</v>
      </c>
      <c r="X115" s="4">
        <v>5245094.5061999997</v>
      </c>
      <c r="Y115" s="4">
        <v>4277783.3965593195</v>
      </c>
      <c r="Z115" s="4">
        <f t="shared" si="13"/>
        <v>2138891.6982796597</v>
      </c>
      <c r="AA115" s="4">
        <f t="shared" si="20"/>
        <v>2138891.6982796597</v>
      </c>
      <c r="AB115" s="4">
        <v>82323007.825000003</v>
      </c>
      <c r="AC115" s="5">
        <f t="shared" si="16"/>
        <v>227054679.40892035</v>
      </c>
    </row>
    <row r="116" spans="1:29" ht="24.9" customHeight="1" x14ac:dyDescent="0.25">
      <c r="A116" s="146"/>
      <c r="B116" s="148"/>
      <c r="C116" s="1">
        <v>16</v>
      </c>
      <c r="D116" s="4" t="s">
        <v>175</v>
      </c>
      <c r="E116" s="4">
        <v>105462258.10689999</v>
      </c>
      <c r="F116" s="4">
        <v>0</v>
      </c>
      <c r="G116" s="4">
        <v>29592045.4289</v>
      </c>
      <c r="H116" s="4">
        <v>4438806.8143656654</v>
      </c>
      <c r="I116" s="4">
        <v>5716012.4652000004</v>
      </c>
      <c r="J116" s="4">
        <v>4184793.3105343343</v>
      </c>
      <c r="K116" s="4">
        <v>0</v>
      </c>
      <c r="L116" s="4">
        <f t="shared" si="18"/>
        <v>4184793.3105343343</v>
      </c>
      <c r="M116" s="4">
        <v>94363443.196999997</v>
      </c>
      <c r="N116" s="5">
        <f t="shared" si="15"/>
        <v>238041346.85769996</v>
      </c>
      <c r="O116" s="8"/>
      <c r="P116" s="148"/>
      <c r="Q116" s="9">
        <v>11</v>
      </c>
      <c r="R116" s="105" t="s">
        <v>56</v>
      </c>
      <c r="S116" s="4" t="s">
        <v>554</v>
      </c>
      <c r="T116" s="4">
        <v>85460766.490999997</v>
      </c>
      <c r="U116" s="4">
        <v>0</v>
      </c>
      <c r="V116" s="4">
        <v>23979752.849800002</v>
      </c>
      <c r="W116" s="4">
        <v>3596962.9274755395</v>
      </c>
      <c r="X116" s="4">
        <v>5092341.4967999998</v>
      </c>
      <c r="Y116" s="4">
        <v>3391124.4680244606</v>
      </c>
      <c r="Z116" s="4">
        <f t="shared" si="13"/>
        <v>1695562.2340122303</v>
      </c>
      <c r="AA116" s="4">
        <f t="shared" si="20"/>
        <v>1695562.2340122303</v>
      </c>
      <c r="AB116" s="4">
        <v>79638446.218199998</v>
      </c>
      <c r="AC116" s="5">
        <f t="shared" si="16"/>
        <v>194371490.72048777</v>
      </c>
    </row>
    <row r="117" spans="1:29" ht="24.9" customHeight="1" x14ac:dyDescent="0.25">
      <c r="A117" s="146"/>
      <c r="B117" s="148"/>
      <c r="C117" s="1">
        <v>17</v>
      </c>
      <c r="D117" s="4" t="s">
        <v>176</v>
      </c>
      <c r="E117" s="4">
        <v>103730217.3435</v>
      </c>
      <c r="F117" s="4">
        <v>0</v>
      </c>
      <c r="G117" s="4">
        <v>29106045.699000001</v>
      </c>
      <c r="H117" s="4">
        <v>4365906.8548506545</v>
      </c>
      <c r="I117" s="4">
        <v>5576634.7843000004</v>
      </c>
      <c r="J117" s="4">
        <v>4116065.0969493454</v>
      </c>
      <c r="K117" s="4">
        <v>0</v>
      </c>
      <c r="L117" s="4">
        <f t="shared" si="18"/>
        <v>4116065.0969493454</v>
      </c>
      <c r="M117" s="4">
        <v>91913946.638500005</v>
      </c>
      <c r="N117" s="5">
        <f t="shared" si="15"/>
        <v>233232181.63280001</v>
      </c>
      <c r="O117" s="8"/>
      <c r="P117" s="148"/>
      <c r="Q117" s="9">
        <v>12</v>
      </c>
      <c r="R117" s="105" t="s">
        <v>56</v>
      </c>
      <c r="S117" s="4" t="s">
        <v>555</v>
      </c>
      <c r="T117" s="4">
        <v>75909058.226999998</v>
      </c>
      <c r="U117" s="4">
        <v>0</v>
      </c>
      <c r="V117" s="4">
        <v>21299603.667199999</v>
      </c>
      <c r="W117" s="4">
        <v>3194940.5501004793</v>
      </c>
      <c r="X117" s="4">
        <v>4902364.1332</v>
      </c>
      <c r="Y117" s="4">
        <v>3012108.0732995206</v>
      </c>
      <c r="Z117" s="4">
        <f t="shared" si="13"/>
        <v>1506054.0366497603</v>
      </c>
      <c r="AA117" s="4">
        <f t="shared" si="20"/>
        <v>1506054.0366497603</v>
      </c>
      <c r="AB117" s="4">
        <v>76299684.261500001</v>
      </c>
      <c r="AC117" s="5">
        <f t="shared" si="16"/>
        <v>178209340.74245024</v>
      </c>
    </row>
    <row r="118" spans="1:29" ht="24.9" customHeight="1" x14ac:dyDescent="0.25">
      <c r="A118" s="146"/>
      <c r="B118" s="148"/>
      <c r="C118" s="1">
        <v>18</v>
      </c>
      <c r="D118" s="4" t="s">
        <v>177</v>
      </c>
      <c r="E118" s="4">
        <v>145876812.72670001</v>
      </c>
      <c r="F118" s="4">
        <v>0</v>
      </c>
      <c r="G118" s="4">
        <v>40932114.926399998</v>
      </c>
      <c r="H118" s="4">
        <v>6139817.2389309211</v>
      </c>
      <c r="I118" s="4">
        <v>6872590.8389999997</v>
      </c>
      <c r="J118" s="4">
        <v>5788462.3467690786</v>
      </c>
      <c r="K118" s="4">
        <v>0</v>
      </c>
      <c r="L118" s="4">
        <f t="shared" si="18"/>
        <v>5788462.3467690786</v>
      </c>
      <c r="M118" s="4">
        <v>114689758.9278</v>
      </c>
      <c r="N118" s="5">
        <f t="shared" si="15"/>
        <v>313426966.16659999</v>
      </c>
      <c r="O118" s="8"/>
      <c r="P118" s="148"/>
      <c r="Q118" s="9">
        <v>13</v>
      </c>
      <c r="R118" s="105" t="s">
        <v>56</v>
      </c>
      <c r="S118" s="4" t="s">
        <v>556</v>
      </c>
      <c r="T118" s="4">
        <v>63514386.842900001</v>
      </c>
      <c r="U118" s="4">
        <v>0</v>
      </c>
      <c r="V118" s="4">
        <v>17821736.937800001</v>
      </c>
      <c r="W118" s="4">
        <v>2673260.5406854008</v>
      </c>
      <c r="X118" s="4">
        <v>4583830.5840999996</v>
      </c>
      <c r="Y118" s="4">
        <v>2520281.529614599</v>
      </c>
      <c r="Z118" s="4">
        <f t="shared" si="13"/>
        <v>1260140.7648072995</v>
      </c>
      <c r="AA118" s="4">
        <f t="shared" si="20"/>
        <v>1260140.7648072995</v>
      </c>
      <c r="AB118" s="4">
        <v>70701608.389400005</v>
      </c>
      <c r="AC118" s="5">
        <f t="shared" si="16"/>
        <v>155971133.4755927</v>
      </c>
    </row>
    <row r="119" spans="1:29" ht="24.9" customHeight="1" x14ac:dyDescent="0.25">
      <c r="A119" s="146"/>
      <c r="B119" s="148"/>
      <c r="C119" s="1">
        <v>19</v>
      </c>
      <c r="D119" s="4" t="s">
        <v>178</v>
      </c>
      <c r="E119" s="4">
        <v>81188905.540399998</v>
      </c>
      <c r="F119" s="4">
        <v>0</v>
      </c>
      <c r="G119" s="4">
        <v>22781095.5711</v>
      </c>
      <c r="H119" s="4">
        <v>3417164.3356355126</v>
      </c>
      <c r="I119" s="4">
        <v>4530576.7702000001</v>
      </c>
      <c r="J119" s="4">
        <v>3221614.963364487</v>
      </c>
      <c r="K119" s="4">
        <v>0</v>
      </c>
      <c r="L119" s="4">
        <f t="shared" si="18"/>
        <v>3221614.963364487</v>
      </c>
      <c r="M119" s="4">
        <v>73529973.751100004</v>
      </c>
      <c r="N119" s="5">
        <f t="shared" si="15"/>
        <v>184138754.16159999</v>
      </c>
      <c r="O119" s="8"/>
      <c r="P119" s="148"/>
      <c r="Q119" s="9">
        <v>14</v>
      </c>
      <c r="R119" s="105" t="s">
        <v>56</v>
      </c>
      <c r="S119" s="4" t="s">
        <v>557</v>
      </c>
      <c r="T119" s="4">
        <v>63245055.280000001</v>
      </c>
      <c r="U119" s="4">
        <v>0</v>
      </c>
      <c r="V119" s="4">
        <v>17746164.197500002</v>
      </c>
      <c r="W119" s="4">
        <v>2661924.6296153991</v>
      </c>
      <c r="X119" s="4">
        <v>4604887.2863999996</v>
      </c>
      <c r="Y119" s="4">
        <v>2509594.323184601</v>
      </c>
      <c r="Z119" s="4">
        <f t="shared" si="13"/>
        <v>1254797.1615923005</v>
      </c>
      <c r="AA119" s="4">
        <f t="shared" si="20"/>
        <v>1254797.1615923005</v>
      </c>
      <c r="AB119" s="4">
        <v>71071669.932799995</v>
      </c>
      <c r="AC119" s="5">
        <f t="shared" si="16"/>
        <v>155979611.20150769</v>
      </c>
    </row>
    <row r="120" spans="1:29" ht="24.9" customHeight="1" x14ac:dyDescent="0.25">
      <c r="A120" s="146"/>
      <c r="B120" s="149"/>
      <c r="C120" s="1">
        <v>20</v>
      </c>
      <c r="D120" s="4" t="s">
        <v>179</v>
      </c>
      <c r="E120" s="4">
        <v>90848009.012899995</v>
      </c>
      <c r="F120" s="4">
        <v>0</v>
      </c>
      <c r="G120" s="4">
        <v>25491379.172899999</v>
      </c>
      <c r="H120" s="4">
        <v>3823706.8759205737</v>
      </c>
      <c r="I120" s="4">
        <v>5293119.5546000004</v>
      </c>
      <c r="J120" s="4">
        <v>3604892.8518794263</v>
      </c>
      <c r="K120" s="4">
        <v>0</v>
      </c>
      <c r="L120" s="4">
        <f t="shared" si="18"/>
        <v>3604892.8518794263</v>
      </c>
      <c r="M120" s="4">
        <v>86931301.100899994</v>
      </c>
      <c r="N120" s="5">
        <f t="shared" si="15"/>
        <v>210699289.01449999</v>
      </c>
      <c r="O120" s="8"/>
      <c r="P120" s="148"/>
      <c r="Q120" s="9">
        <v>15</v>
      </c>
      <c r="R120" s="105" t="s">
        <v>56</v>
      </c>
      <c r="S120" s="4" t="s">
        <v>558</v>
      </c>
      <c r="T120" s="4">
        <v>72215331.900700003</v>
      </c>
      <c r="U120" s="4">
        <v>0</v>
      </c>
      <c r="V120" s="4">
        <v>20263167.322900001</v>
      </c>
      <c r="W120" s="4">
        <v>3039475.098445456</v>
      </c>
      <c r="X120" s="4">
        <v>4947866.0866999999</v>
      </c>
      <c r="Y120" s="4">
        <v>2865539.229654544</v>
      </c>
      <c r="Z120" s="4">
        <f t="shared" si="13"/>
        <v>1432769.614827272</v>
      </c>
      <c r="AA120" s="4">
        <f t="shared" si="20"/>
        <v>1432769.614827272</v>
      </c>
      <c r="AB120" s="4">
        <v>77099359.488999993</v>
      </c>
      <c r="AC120" s="5">
        <f t="shared" si="16"/>
        <v>174050103.42587274</v>
      </c>
    </row>
    <row r="121" spans="1:29" ht="24.9" customHeight="1" x14ac:dyDescent="0.25">
      <c r="A121" s="1"/>
      <c r="B121" s="153" t="s">
        <v>824</v>
      </c>
      <c r="C121" s="154"/>
      <c r="D121" s="11"/>
      <c r="E121" s="11">
        <f>SUM(E101:E120)</f>
        <v>2129851615.2612996</v>
      </c>
      <c r="F121" s="11">
        <f t="shared" ref="F121:M121" si="25">SUM(F101:F120)</f>
        <v>-2.0000000000000001E-4</v>
      </c>
      <c r="G121" s="11">
        <f t="shared" si="25"/>
        <v>597622949.54639995</v>
      </c>
      <c r="H121" s="11">
        <f t="shared" si="25"/>
        <v>89643442.431753457</v>
      </c>
      <c r="I121" s="11">
        <f t="shared" si="25"/>
        <v>113984226.4686</v>
      </c>
      <c r="J121" s="11">
        <f t="shared" si="25"/>
        <v>84513540.217246547</v>
      </c>
      <c r="K121" s="11">
        <f t="shared" si="25"/>
        <v>0</v>
      </c>
      <c r="L121" s="11">
        <f t="shared" si="25"/>
        <v>84513540.217246547</v>
      </c>
      <c r="M121" s="11">
        <f t="shared" si="25"/>
        <v>1881363422.1790998</v>
      </c>
      <c r="N121" s="6">
        <f t="shared" si="15"/>
        <v>4782994969.6355991</v>
      </c>
      <c r="O121" s="8"/>
      <c r="P121" s="149"/>
      <c r="Q121" s="9">
        <v>16</v>
      </c>
      <c r="R121" s="105" t="s">
        <v>56</v>
      </c>
      <c r="S121" s="4" t="s">
        <v>559</v>
      </c>
      <c r="T121" s="4">
        <v>87405540.975600004</v>
      </c>
      <c r="U121" s="4">
        <v>0</v>
      </c>
      <c r="V121" s="4">
        <v>24525444.322099999</v>
      </c>
      <c r="W121" s="4">
        <v>3678816.6483455519</v>
      </c>
      <c r="X121" s="4">
        <v>5127369.7533</v>
      </c>
      <c r="Y121" s="4">
        <v>3468294.0584544479</v>
      </c>
      <c r="Z121" s="4">
        <f t="shared" si="13"/>
        <v>1734147.0292272239</v>
      </c>
      <c r="AA121" s="4">
        <f t="shared" si="20"/>
        <v>1734147.0292272239</v>
      </c>
      <c r="AB121" s="4">
        <v>80254051.192399994</v>
      </c>
      <c r="AC121" s="5">
        <f t="shared" si="16"/>
        <v>197598000.16767275</v>
      </c>
    </row>
    <row r="122" spans="1:29" ht="24.9" customHeight="1" x14ac:dyDescent="0.25">
      <c r="A122" s="146">
        <v>6</v>
      </c>
      <c r="B122" s="147" t="s">
        <v>910</v>
      </c>
      <c r="C122" s="1">
        <v>1</v>
      </c>
      <c r="D122" s="4" t="s">
        <v>180</v>
      </c>
      <c r="E122" s="4">
        <v>103164660.16319999</v>
      </c>
      <c r="F122" s="4">
        <v>0</v>
      </c>
      <c r="G122" s="4">
        <v>28947353.916099999</v>
      </c>
      <c r="H122" s="4">
        <v>4342103.0873756511</v>
      </c>
      <c r="I122" s="4">
        <v>5578659.9123999998</v>
      </c>
      <c r="J122" s="4">
        <v>4093623.5150243486</v>
      </c>
      <c r="K122" s="4">
        <f>J122/2</f>
        <v>2046811.7575121743</v>
      </c>
      <c r="L122" s="4">
        <f t="shared" ref="L122:L129" si="26">J122-K122</f>
        <v>2046811.7575121743</v>
      </c>
      <c r="M122" s="4">
        <v>135677494.72830001</v>
      </c>
      <c r="N122" s="5">
        <f t="shared" si="15"/>
        <v>274178423.65248781</v>
      </c>
      <c r="O122" s="8"/>
      <c r="P122" s="1"/>
      <c r="Q122" s="154"/>
      <c r="R122" s="155"/>
      <c r="S122" s="11"/>
      <c r="T122" s="11">
        <f>T106+T107+T108+T109+T110+T111+T112+T113+T114+T115+T116+T117+T118+T119+T120+T121</f>
        <v>1431429215.7537</v>
      </c>
      <c r="U122" s="11">
        <f t="shared" ref="U122:AA122" si="27">U106+U107+U108+U109+U110+U111+U112+U113+U114+U115+U116+U117+U118+U119+U120+U121</f>
        <v>0</v>
      </c>
      <c r="V122" s="11">
        <f t="shared" si="27"/>
        <v>401650022.87289995</v>
      </c>
      <c r="W122" s="11">
        <f t="shared" si="27"/>
        <v>60247503.430979028</v>
      </c>
      <c r="X122" s="11">
        <f t="shared" si="27"/>
        <v>87741976.954500005</v>
      </c>
      <c r="Y122" s="11">
        <f>Y106+Y107+Y108+Y109+Y110+Y111+Y112+Y113+Y114+Y115+Y116+Y117+Y118+Y119+Y120+Y121</f>
        <v>56799802.261620969</v>
      </c>
      <c r="Z122" s="11">
        <f t="shared" si="27"/>
        <v>28399901.130810484</v>
      </c>
      <c r="AA122" s="11">
        <f t="shared" si="27"/>
        <v>28399901.130810484</v>
      </c>
      <c r="AB122" s="11">
        <f>AB106+AB107+AB108+AB109+AB110+AB111+AB112+AB113+AB114+AB115+AB116+AB117+AB118+AB119+AB120+AB121</f>
        <v>1384310980.9215999</v>
      </c>
      <c r="AC122" s="6">
        <f>T122+U122+V122+W122+AA122+AB122</f>
        <v>3306037624.1099892</v>
      </c>
    </row>
    <row r="123" spans="1:29" ht="24.9" customHeight="1" x14ac:dyDescent="0.25">
      <c r="A123" s="146"/>
      <c r="B123" s="148"/>
      <c r="C123" s="1">
        <v>2</v>
      </c>
      <c r="D123" s="4" t="s">
        <v>181</v>
      </c>
      <c r="E123" s="4">
        <v>118433564.74720001</v>
      </c>
      <c r="F123" s="4">
        <v>0</v>
      </c>
      <c r="G123" s="4">
        <v>33231712.3796</v>
      </c>
      <c r="H123" s="4">
        <v>4984756.8568907473</v>
      </c>
      <c r="I123" s="4">
        <v>6425379.8203999996</v>
      </c>
      <c r="J123" s="4">
        <v>4699501.0195092522</v>
      </c>
      <c r="K123" s="4">
        <f t="shared" ref="K123:K152" si="28">J123/2</f>
        <v>2349750.5097546261</v>
      </c>
      <c r="L123" s="4">
        <f t="shared" si="26"/>
        <v>2349750.5097546261</v>
      </c>
      <c r="M123" s="4">
        <v>150558195.05309999</v>
      </c>
      <c r="N123" s="5">
        <f t="shared" si="15"/>
        <v>309557979.54654539</v>
      </c>
      <c r="O123" s="8"/>
      <c r="P123" s="147">
        <v>24</v>
      </c>
      <c r="Q123" s="9">
        <v>1</v>
      </c>
      <c r="R123" s="105" t="s">
        <v>57</v>
      </c>
      <c r="S123" s="4" t="s">
        <v>560</v>
      </c>
      <c r="T123" s="4">
        <v>122657277.1696</v>
      </c>
      <c r="U123" s="4">
        <v>0</v>
      </c>
      <c r="V123" s="4">
        <v>34416859.4846</v>
      </c>
      <c r="W123" s="4">
        <v>5162528.9227257743</v>
      </c>
      <c r="X123" s="4">
        <v>20806339.159000002</v>
      </c>
      <c r="Y123" s="4">
        <v>4867099.9672742253</v>
      </c>
      <c r="Z123" s="4"/>
      <c r="AA123" s="4">
        <f>Y123-Z123</f>
        <v>4867099.9672742253</v>
      </c>
      <c r="AB123" s="4">
        <v>593358528.55850005</v>
      </c>
      <c r="AC123" s="5">
        <f t="shared" si="16"/>
        <v>760462294.1027</v>
      </c>
    </row>
    <row r="124" spans="1:29" ht="24.9" customHeight="1" x14ac:dyDescent="0.25">
      <c r="A124" s="146"/>
      <c r="B124" s="148"/>
      <c r="C124" s="1">
        <v>3</v>
      </c>
      <c r="D124" s="108" t="s">
        <v>182</v>
      </c>
      <c r="E124" s="4">
        <v>78817663.139300004</v>
      </c>
      <c r="F124" s="4">
        <v>0</v>
      </c>
      <c r="G124" s="4">
        <v>22115739.8873</v>
      </c>
      <c r="H124" s="4">
        <v>3317360.9831104972</v>
      </c>
      <c r="I124" s="4">
        <v>4507868.4713000003</v>
      </c>
      <c r="J124" s="4">
        <v>3127522.9202895025</v>
      </c>
      <c r="K124" s="4">
        <f t="shared" si="28"/>
        <v>1563761.4601447512</v>
      </c>
      <c r="L124" s="4">
        <f t="shared" si="26"/>
        <v>1563761.4601447512</v>
      </c>
      <c r="M124" s="4">
        <v>116858843.60529999</v>
      </c>
      <c r="N124" s="5">
        <f t="shared" si="15"/>
        <v>222673369.07515526</v>
      </c>
      <c r="O124" s="8"/>
      <c r="P124" s="148"/>
      <c r="Q124" s="9">
        <v>2</v>
      </c>
      <c r="R124" s="105" t="s">
        <v>57</v>
      </c>
      <c r="S124" s="108" t="s">
        <v>561</v>
      </c>
      <c r="T124" s="4">
        <v>157659718.31909999</v>
      </c>
      <c r="U124" s="4">
        <v>0</v>
      </c>
      <c r="V124" s="4">
        <v>44238324.027599998</v>
      </c>
      <c r="W124" s="4">
        <v>6635748.6041809954</v>
      </c>
      <c r="X124" s="4">
        <v>23033897.7788</v>
      </c>
      <c r="Y124" s="4">
        <v>6256013.7285190048</v>
      </c>
      <c r="Z124" s="4"/>
      <c r="AA124" s="4">
        <f t="shared" ref="AA124:AA142" si="29">Y124-Z124</f>
        <v>6256013.7285190048</v>
      </c>
      <c r="AB124" s="4">
        <v>632506813.56690001</v>
      </c>
      <c r="AC124" s="5">
        <f t="shared" si="16"/>
        <v>847296618.24629998</v>
      </c>
    </row>
    <row r="125" spans="1:29" ht="24.9" customHeight="1" x14ac:dyDescent="0.25">
      <c r="A125" s="146"/>
      <c r="B125" s="148"/>
      <c r="C125" s="1">
        <v>4</v>
      </c>
      <c r="D125" s="4" t="s">
        <v>183</v>
      </c>
      <c r="E125" s="4">
        <v>97185739.421800002</v>
      </c>
      <c r="F125" s="4">
        <v>0</v>
      </c>
      <c r="G125" s="4">
        <v>27269706.410999998</v>
      </c>
      <c r="H125" s="4">
        <v>4090455.9616556135</v>
      </c>
      <c r="I125" s="4">
        <v>5040884.2578999996</v>
      </c>
      <c r="J125" s="4">
        <v>3856377.0538443862</v>
      </c>
      <c r="K125" s="4">
        <f t="shared" si="28"/>
        <v>1928188.5269221931</v>
      </c>
      <c r="L125" s="4">
        <f t="shared" si="26"/>
        <v>1928188.5269221931</v>
      </c>
      <c r="M125" s="4">
        <v>126226342.95649999</v>
      </c>
      <c r="N125" s="5">
        <f t="shared" si="15"/>
        <v>256700433.27787781</v>
      </c>
      <c r="O125" s="8"/>
      <c r="P125" s="148"/>
      <c r="Q125" s="9">
        <v>3</v>
      </c>
      <c r="R125" s="105" t="s">
        <v>57</v>
      </c>
      <c r="S125" s="4" t="s">
        <v>562</v>
      </c>
      <c r="T125" s="4">
        <v>254256360.8222</v>
      </c>
      <c r="U125" s="4">
        <v>0</v>
      </c>
      <c r="V125" s="4">
        <v>71342733.553200006</v>
      </c>
      <c r="W125" s="4">
        <v>10701410.033011606</v>
      </c>
      <c r="X125" s="4">
        <v>28932646.227400001</v>
      </c>
      <c r="Y125" s="4">
        <v>10089015.132288394</v>
      </c>
      <c r="Z125" s="4"/>
      <c r="AA125" s="4">
        <f t="shared" si="29"/>
        <v>10089015.132288394</v>
      </c>
      <c r="AB125" s="4">
        <v>736174516.58850002</v>
      </c>
      <c r="AC125" s="5">
        <f t="shared" si="16"/>
        <v>1082564036.1292</v>
      </c>
    </row>
    <row r="126" spans="1:29" ht="24.9" customHeight="1" x14ac:dyDescent="0.25">
      <c r="A126" s="146"/>
      <c r="B126" s="148"/>
      <c r="C126" s="1">
        <v>5</v>
      </c>
      <c r="D126" s="4" t="s">
        <v>184</v>
      </c>
      <c r="E126" s="4">
        <v>102133739.0811</v>
      </c>
      <c r="F126" s="4">
        <v>0</v>
      </c>
      <c r="G126" s="4">
        <v>28658083.9531</v>
      </c>
      <c r="H126" s="4">
        <v>4298712.5930106454</v>
      </c>
      <c r="I126" s="4">
        <v>5527752.1797000002</v>
      </c>
      <c r="J126" s="4">
        <v>4052716.0687893555</v>
      </c>
      <c r="K126" s="4">
        <f t="shared" si="28"/>
        <v>2026358.0343946777</v>
      </c>
      <c r="L126" s="4">
        <f t="shared" si="26"/>
        <v>2026358.0343946777</v>
      </c>
      <c r="M126" s="4">
        <v>134782815.4991</v>
      </c>
      <c r="N126" s="5">
        <f t="shared" si="15"/>
        <v>271899709.16070533</v>
      </c>
      <c r="O126" s="8"/>
      <c r="P126" s="148"/>
      <c r="Q126" s="9">
        <v>4</v>
      </c>
      <c r="R126" s="105" t="s">
        <v>57</v>
      </c>
      <c r="S126" s="4" t="s">
        <v>563</v>
      </c>
      <c r="T126" s="4">
        <v>99374447.445199996</v>
      </c>
      <c r="U126" s="4">
        <v>0</v>
      </c>
      <c r="V126" s="4">
        <v>27883844.098000001</v>
      </c>
      <c r="W126" s="4">
        <v>4182576.614665627</v>
      </c>
      <c r="X126" s="4">
        <v>19397527.527399998</v>
      </c>
      <c r="Y126" s="4">
        <v>3943226.0447343728</v>
      </c>
      <c r="Z126" s="4"/>
      <c r="AA126" s="4">
        <f t="shared" si="29"/>
        <v>3943226.0447343728</v>
      </c>
      <c r="AB126" s="4">
        <v>568599333.09399998</v>
      </c>
      <c r="AC126" s="5">
        <f t="shared" si="16"/>
        <v>703983427.29659998</v>
      </c>
    </row>
    <row r="127" spans="1:29" ht="24.9" customHeight="1" x14ac:dyDescent="0.25">
      <c r="A127" s="146"/>
      <c r="B127" s="148"/>
      <c r="C127" s="1">
        <v>6</v>
      </c>
      <c r="D127" s="4" t="s">
        <v>185</v>
      </c>
      <c r="E127" s="4">
        <v>100413320.17830001</v>
      </c>
      <c r="F127" s="4">
        <v>0</v>
      </c>
      <c r="G127" s="4">
        <v>28175345.244100001</v>
      </c>
      <c r="H127" s="4">
        <v>4226301.7866056347</v>
      </c>
      <c r="I127" s="4">
        <v>5599497.9985999996</v>
      </c>
      <c r="J127" s="4">
        <v>3984449.0161943664</v>
      </c>
      <c r="K127" s="4">
        <f t="shared" si="28"/>
        <v>1992224.5080971832</v>
      </c>
      <c r="L127" s="4">
        <f t="shared" si="26"/>
        <v>1992224.5080971832</v>
      </c>
      <c r="M127" s="4">
        <v>136043714.1981</v>
      </c>
      <c r="N127" s="5">
        <f t="shared" si="15"/>
        <v>270850905.91520286</v>
      </c>
      <c r="O127" s="8"/>
      <c r="P127" s="148"/>
      <c r="Q127" s="9">
        <v>5</v>
      </c>
      <c r="R127" s="105" t="s">
        <v>57</v>
      </c>
      <c r="S127" s="4" t="s">
        <v>564</v>
      </c>
      <c r="T127" s="4">
        <v>83548675.696199998</v>
      </c>
      <c r="U127" s="4">
        <v>0</v>
      </c>
      <c r="V127" s="4">
        <v>23443232.215</v>
      </c>
      <c r="W127" s="4">
        <v>3516484.8322255276</v>
      </c>
      <c r="X127" s="4">
        <v>18395828.701099999</v>
      </c>
      <c r="Y127" s="4">
        <v>3315251.7823744724</v>
      </c>
      <c r="Z127" s="4"/>
      <c r="AA127" s="4">
        <f t="shared" si="29"/>
        <v>3315251.7823744724</v>
      </c>
      <c r="AB127" s="4">
        <v>550994951.86769998</v>
      </c>
      <c r="AC127" s="5">
        <f t="shared" si="16"/>
        <v>664818596.39349997</v>
      </c>
    </row>
    <row r="128" spans="1:29" ht="24.9" customHeight="1" x14ac:dyDescent="0.25">
      <c r="A128" s="146"/>
      <c r="B128" s="148"/>
      <c r="C128" s="1">
        <v>7</v>
      </c>
      <c r="D128" s="4" t="s">
        <v>186</v>
      </c>
      <c r="E128" s="4">
        <v>138727870.3362</v>
      </c>
      <c r="F128" s="4">
        <v>0</v>
      </c>
      <c r="G128" s="4">
        <v>38926166.715300001</v>
      </c>
      <c r="H128" s="4">
        <v>5838925.0072758766</v>
      </c>
      <c r="I128" s="4">
        <v>6913847.6144000003</v>
      </c>
      <c r="J128" s="4">
        <v>5504788.8618241241</v>
      </c>
      <c r="K128" s="4">
        <f t="shared" si="28"/>
        <v>2752394.4309120621</v>
      </c>
      <c r="L128" s="4">
        <f t="shared" si="26"/>
        <v>2752394.4309120621</v>
      </c>
      <c r="M128" s="4">
        <v>159142784.58880001</v>
      </c>
      <c r="N128" s="5">
        <f t="shared" si="15"/>
        <v>345388141.07848793</v>
      </c>
      <c r="O128" s="8"/>
      <c r="P128" s="148"/>
      <c r="Q128" s="9">
        <v>6</v>
      </c>
      <c r="R128" s="105" t="s">
        <v>57</v>
      </c>
      <c r="S128" s="4" t="s">
        <v>565</v>
      </c>
      <c r="T128" s="4">
        <v>93404337.034799993</v>
      </c>
      <c r="U128" s="4">
        <v>0</v>
      </c>
      <c r="V128" s="4">
        <v>26208668.716200002</v>
      </c>
      <c r="W128" s="4">
        <v>3931300.3074755897</v>
      </c>
      <c r="X128" s="4">
        <v>18631645.8794</v>
      </c>
      <c r="Y128" s="4">
        <v>3706329.18172441</v>
      </c>
      <c r="Z128" s="4"/>
      <c r="AA128" s="4">
        <f t="shared" si="29"/>
        <v>3706329.18172441</v>
      </c>
      <c r="AB128" s="4">
        <v>555139326.80200005</v>
      </c>
      <c r="AC128" s="5">
        <f t="shared" si="16"/>
        <v>682389962.04220009</v>
      </c>
    </row>
    <row r="129" spans="1:29" ht="24.9" customHeight="1" x14ac:dyDescent="0.25">
      <c r="A129" s="146"/>
      <c r="B129" s="149"/>
      <c r="C129" s="1">
        <v>8</v>
      </c>
      <c r="D129" s="4" t="s">
        <v>187</v>
      </c>
      <c r="E129" s="4">
        <v>128051010.0122</v>
      </c>
      <c r="F129" s="4">
        <v>0</v>
      </c>
      <c r="G129" s="4">
        <v>35930306.950800002</v>
      </c>
      <c r="H129" s="4">
        <v>5389546.0426258082</v>
      </c>
      <c r="I129" s="4">
        <v>7251023.1518000001</v>
      </c>
      <c r="J129" s="4">
        <v>5081125.8901741914</v>
      </c>
      <c r="K129" s="4">
        <f t="shared" si="28"/>
        <v>2540562.9450870957</v>
      </c>
      <c r="L129" s="4">
        <f t="shared" si="26"/>
        <v>2540562.9450870957</v>
      </c>
      <c r="M129" s="4">
        <v>165068484.55500001</v>
      </c>
      <c r="N129" s="5">
        <f t="shared" si="15"/>
        <v>336979910.50571293</v>
      </c>
      <c r="O129" s="8"/>
      <c r="P129" s="148"/>
      <c r="Q129" s="9">
        <v>7</v>
      </c>
      <c r="R129" s="105" t="s">
        <v>57</v>
      </c>
      <c r="S129" s="4" t="s">
        <v>566</v>
      </c>
      <c r="T129" s="4">
        <v>85759451.505199999</v>
      </c>
      <c r="U129" s="4">
        <v>0</v>
      </c>
      <c r="V129" s="4">
        <v>24063561.983800001</v>
      </c>
      <c r="W129" s="4">
        <v>3609534.2975755413</v>
      </c>
      <c r="X129" s="4">
        <v>18038560.359499998</v>
      </c>
      <c r="Y129" s="4">
        <v>3402976.4336244585</v>
      </c>
      <c r="Z129" s="4"/>
      <c r="AA129" s="4">
        <f t="shared" si="29"/>
        <v>3402976.4336244585</v>
      </c>
      <c r="AB129" s="4">
        <v>544716130.40989995</v>
      </c>
      <c r="AC129" s="5">
        <f t="shared" si="16"/>
        <v>661551654.63010001</v>
      </c>
    </row>
    <row r="130" spans="1:29" ht="24.9" customHeight="1" x14ac:dyDescent="0.25">
      <c r="A130" s="1"/>
      <c r="B130" s="153" t="s">
        <v>825</v>
      </c>
      <c r="C130" s="154"/>
      <c r="D130" s="11"/>
      <c r="E130" s="11">
        <f>SUM(E122:E129)</f>
        <v>866927567.07930005</v>
      </c>
      <c r="F130" s="11">
        <f t="shared" ref="F130:M130" si="30">SUM(F122:F129)</f>
        <v>0</v>
      </c>
      <c r="G130" s="11">
        <f t="shared" si="30"/>
        <v>243254415.45730001</v>
      </c>
      <c r="H130" s="11">
        <f t="shared" si="30"/>
        <v>36488162.318550475</v>
      </c>
      <c r="I130" s="11">
        <f t="shared" si="30"/>
        <v>46844913.406499997</v>
      </c>
      <c r="J130" s="11">
        <f t="shared" si="30"/>
        <v>34400104.345649526</v>
      </c>
      <c r="K130" s="11">
        <f t="shared" si="30"/>
        <v>17200052.172824763</v>
      </c>
      <c r="L130" s="11">
        <f t="shared" si="30"/>
        <v>17200052.172824763</v>
      </c>
      <c r="M130" s="11">
        <f t="shared" si="30"/>
        <v>1124358675.1842</v>
      </c>
      <c r="N130" s="6">
        <f t="shared" si="15"/>
        <v>2288228872.2121754</v>
      </c>
      <c r="O130" s="8"/>
      <c r="P130" s="148"/>
      <c r="Q130" s="9">
        <v>8</v>
      </c>
      <c r="R130" s="105" t="s">
        <v>57</v>
      </c>
      <c r="S130" s="4" t="s">
        <v>567</v>
      </c>
      <c r="T130" s="4">
        <v>103459654.7463</v>
      </c>
      <c r="U130" s="4">
        <v>0</v>
      </c>
      <c r="V130" s="4">
        <v>29030127.5383</v>
      </c>
      <c r="W130" s="4">
        <v>4354519.1307856524</v>
      </c>
      <c r="X130" s="4">
        <v>19095628.673799999</v>
      </c>
      <c r="Y130" s="4">
        <v>4105329.0424143462</v>
      </c>
      <c r="Z130" s="4"/>
      <c r="AA130" s="4">
        <f t="shared" si="29"/>
        <v>4105329.0424143462</v>
      </c>
      <c r="AB130" s="4">
        <v>563293604.0948</v>
      </c>
      <c r="AC130" s="5">
        <f t="shared" si="16"/>
        <v>704243234.55259991</v>
      </c>
    </row>
    <row r="131" spans="1:29" ht="24.9" customHeight="1" x14ac:dyDescent="0.25">
      <c r="A131" s="146">
        <v>7</v>
      </c>
      <c r="B131" s="147" t="s">
        <v>911</v>
      </c>
      <c r="C131" s="1">
        <v>1</v>
      </c>
      <c r="D131" s="4" t="s">
        <v>188</v>
      </c>
      <c r="E131" s="4">
        <v>102033411.3136</v>
      </c>
      <c r="F131" s="4">
        <f>-6066891.24</f>
        <v>-6066891.2400000002</v>
      </c>
      <c r="G131" s="4">
        <v>28629932.613400001</v>
      </c>
      <c r="H131" s="4">
        <v>4294489.8920406438</v>
      </c>
      <c r="I131" s="4">
        <v>5223511.0438000001</v>
      </c>
      <c r="J131" s="4">
        <v>4048735.0145593556</v>
      </c>
      <c r="K131" s="4">
        <f t="shared" si="28"/>
        <v>2024367.5072796778</v>
      </c>
      <c r="L131" s="4">
        <f t="shared" ref="L131:L181" si="31">J131-K131</f>
        <v>2024367.5072796778</v>
      </c>
      <c r="M131" s="4">
        <v>85797349.073599994</v>
      </c>
      <c r="N131" s="5">
        <f t="shared" si="15"/>
        <v>216712659.15992033</v>
      </c>
      <c r="O131" s="8"/>
      <c r="P131" s="148"/>
      <c r="Q131" s="9">
        <v>9</v>
      </c>
      <c r="R131" s="105" t="s">
        <v>57</v>
      </c>
      <c r="S131" s="4" t="s">
        <v>568</v>
      </c>
      <c r="T131" s="4">
        <v>69083795.288599998</v>
      </c>
      <c r="U131" s="4">
        <v>0</v>
      </c>
      <c r="V131" s="4">
        <v>19384477.871800002</v>
      </c>
      <c r="W131" s="4">
        <v>2907671.6807704358</v>
      </c>
      <c r="X131" s="4">
        <v>17403301.8125</v>
      </c>
      <c r="Y131" s="4">
        <v>2741278.3453295641</v>
      </c>
      <c r="Z131" s="4"/>
      <c r="AA131" s="4">
        <f t="shared" si="29"/>
        <v>2741278.3453295641</v>
      </c>
      <c r="AB131" s="4">
        <v>533551763.09280002</v>
      </c>
      <c r="AC131" s="5">
        <f t="shared" si="16"/>
        <v>627668986.27929997</v>
      </c>
    </row>
    <row r="132" spans="1:29" ht="24.9" customHeight="1" x14ac:dyDescent="0.25">
      <c r="A132" s="146"/>
      <c r="B132" s="148"/>
      <c r="C132" s="1">
        <v>2</v>
      </c>
      <c r="D132" s="4" t="s">
        <v>189</v>
      </c>
      <c r="E132" s="4">
        <v>90029047.029899999</v>
      </c>
      <c r="F132" s="4">
        <f t="shared" ref="F132:F153" si="32">-6066891.24</f>
        <v>-6066891.2400000002</v>
      </c>
      <c r="G132" s="4">
        <v>25261583.598299999</v>
      </c>
      <c r="H132" s="4">
        <v>3789237.5397155685</v>
      </c>
      <c r="I132" s="4">
        <v>4593906.7033000002</v>
      </c>
      <c r="J132" s="4">
        <v>3572396.0449844319</v>
      </c>
      <c r="K132" s="4">
        <f t="shared" si="28"/>
        <v>1786198.022492216</v>
      </c>
      <c r="L132" s="4">
        <f t="shared" si="31"/>
        <v>1786198.022492216</v>
      </c>
      <c r="M132" s="4">
        <v>74732351.7509</v>
      </c>
      <c r="N132" s="5">
        <f t="shared" si="15"/>
        <v>189531526.70130777</v>
      </c>
      <c r="O132" s="8"/>
      <c r="P132" s="148"/>
      <c r="Q132" s="9">
        <v>10</v>
      </c>
      <c r="R132" s="105" t="s">
        <v>57</v>
      </c>
      <c r="S132" s="4" t="s">
        <v>569</v>
      </c>
      <c r="T132" s="4">
        <v>117794826.5016</v>
      </c>
      <c r="U132" s="4">
        <v>0</v>
      </c>
      <c r="V132" s="4">
        <v>33052486.450599998</v>
      </c>
      <c r="W132" s="4">
        <v>4957872.9675757438</v>
      </c>
      <c r="X132" s="4">
        <v>20487745.987399999</v>
      </c>
      <c r="Y132" s="4">
        <v>4674155.577524256</v>
      </c>
      <c r="Z132" s="4"/>
      <c r="AA132" s="4">
        <f t="shared" si="29"/>
        <v>4674155.577524256</v>
      </c>
      <c r="AB132" s="4">
        <v>587759404.84819996</v>
      </c>
      <c r="AC132" s="5">
        <f t="shared" si="16"/>
        <v>748238746.34549999</v>
      </c>
    </row>
    <row r="133" spans="1:29" ht="24.9" customHeight="1" x14ac:dyDescent="0.25">
      <c r="A133" s="146"/>
      <c r="B133" s="148"/>
      <c r="C133" s="1">
        <v>3</v>
      </c>
      <c r="D133" s="4" t="s">
        <v>190</v>
      </c>
      <c r="E133" s="4">
        <v>87174883.7984</v>
      </c>
      <c r="F133" s="4">
        <f t="shared" si="32"/>
        <v>-6066891.2400000002</v>
      </c>
      <c r="G133" s="4">
        <v>24460723.370900001</v>
      </c>
      <c r="H133" s="4">
        <v>3669108.5056355502</v>
      </c>
      <c r="I133" s="4">
        <v>4407506.6935000001</v>
      </c>
      <c r="J133" s="4">
        <v>3459141.4702644492</v>
      </c>
      <c r="K133" s="4">
        <f t="shared" si="28"/>
        <v>1729570.7351322246</v>
      </c>
      <c r="L133" s="4">
        <f t="shared" si="31"/>
        <v>1729570.7351322246</v>
      </c>
      <c r="M133" s="4">
        <v>71456460.089399993</v>
      </c>
      <c r="N133" s="5">
        <f t="shared" si="15"/>
        <v>182423855.25946778</v>
      </c>
      <c r="O133" s="8"/>
      <c r="P133" s="148"/>
      <c r="Q133" s="9">
        <v>11</v>
      </c>
      <c r="R133" s="105" t="s">
        <v>57</v>
      </c>
      <c r="S133" s="4" t="s">
        <v>570</v>
      </c>
      <c r="T133" s="4">
        <v>101827800.21069999</v>
      </c>
      <c r="U133" s="4">
        <v>0</v>
      </c>
      <c r="V133" s="4">
        <v>28572239.432799999</v>
      </c>
      <c r="W133" s="4">
        <v>4285835.9149506427</v>
      </c>
      <c r="X133" s="4">
        <v>19348140.1701</v>
      </c>
      <c r="Y133" s="4">
        <v>4040576.2667493569</v>
      </c>
      <c r="Z133" s="4"/>
      <c r="AA133" s="4">
        <f t="shared" si="29"/>
        <v>4040576.2667493569</v>
      </c>
      <c r="AB133" s="4">
        <v>567731373.74030006</v>
      </c>
      <c r="AC133" s="5">
        <f t="shared" si="16"/>
        <v>706457825.56550002</v>
      </c>
    </row>
    <row r="134" spans="1:29" ht="24.9" customHeight="1" x14ac:dyDescent="0.25">
      <c r="A134" s="146"/>
      <c r="B134" s="148"/>
      <c r="C134" s="1">
        <v>4</v>
      </c>
      <c r="D134" s="4" t="s">
        <v>191</v>
      </c>
      <c r="E134" s="4">
        <v>103344685.2634</v>
      </c>
      <c r="F134" s="4">
        <f t="shared" si="32"/>
        <v>-6066891.2400000002</v>
      </c>
      <c r="G134" s="4">
        <v>28997867.825399999</v>
      </c>
      <c r="H134" s="4">
        <v>4349680.1737806527</v>
      </c>
      <c r="I134" s="4">
        <v>5470338.5223000003</v>
      </c>
      <c r="J134" s="4">
        <v>4100766.9979193476</v>
      </c>
      <c r="K134" s="4">
        <f t="shared" si="28"/>
        <v>2050383.4989596738</v>
      </c>
      <c r="L134" s="4">
        <f t="shared" si="31"/>
        <v>2050383.4989596738</v>
      </c>
      <c r="M134" s="4">
        <v>90135224.805600002</v>
      </c>
      <c r="N134" s="5">
        <f t="shared" si="15"/>
        <v>222810950.32714033</v>
      </c>
      <c r="O134" s="8"/>
      <c r="P134" s="148"/>
      <c r="Q134" s="9">
        <v>12</v>
      </c>
      <c r="R134" s="105" t="s">
        <v>57</v>
      </c>
      <c r="S134" s="4" t="s">
        <v>571</v>
      </c>
      <c r="T134" s="4">
        <v>140008174.70900002</v>
      </c>
      <c r="U134" s="4">
        <v>0</v>
      </c>
      <c r="V134" s="4">
        <v>39285412.059100002</v>
      </c>
      <c r="W134" s="4">
        <v>5892811.8088308834</v>
      </c>
      <c r="X134" s="4">
        <v>21558378.434999999</v>
      </c>
      <c r="Y134" s="4">
        <v>5555591.9573691161</v>
      </c>
      <c r="Z134" s="4"/>
      <c r="AA134" s="4">
        <f t="shared" si="29"/>
        <v>5555591.9573691161</v>
      </c>
      <c r="AB134" s="4">
        <v>606575261.73590004</v>
      </c>
      <c r="AC134" s="5">
        <f t="shared" si="16"/>
        <v>797317252.27020001</v>
      </c>
    </row>
    <row r="135" spans="1:29" ht="24.9" customHeight="1" x14ac:dyDescent="0.25">
      <c r="A135" s="146"/>
      <c r="B135" s="148"/>
      <c r="C135" s="1">
        <v>5</v>
      </c>
      <c r="D135" s="4" t="s">
        <v>192</v>
      </c>
      <c r="E135" s="4">
        <v>134125311.18970001</v>
      </c>
      <c r="F135" s="4">
        <f t="shared" si="32"/>
        <v>-6066891.2400000002</v>
      </c>
      <c r="G135" s="4">
        <v>37634717.605499998</v>
      </c>
      <c r="H135" s="4">
        <v>5645207.6408708468</v>
      </c>
      <c r="I135" s="4">
        <v>7012724.5718</v>
      </c>
      <c r="J135" s="4">
        <v>5322157.0931291534</v>
      </c>
      <c r="K135" s="4">
        <f t="shared" si="28"/>
        <v>2661078.5465645767</v>
      </c>
      <c r="L135" s="4">
        <f t="shared" si="31"/>
        <v>2661078.5465645767</v>
      </c>
      <c r="M135" s="4">
        <v>117241927.2385</v>
      </c>
      <c r="N135" s="5">
        <f t="shared" si="15"/>
        <v>291241350.98113543</v>
      </c>
      <c r="O135" s="8"/>
      <c r="P135" s="148"/>
      <c r="Q135" s="9">
        <v>13</v>
      </c>
      <c r="R135" s="105" t="s">
        <v>57</v>
      </c>
      <c r="S135" s="4" t="s">
        <v>572</v>
      </c>
      <c r="T135" s="4">
        <v>151479798.46720001</v>
      </c>
      <c r="U135" s="4">
        <v>0</v>
      </c>
      <c r="V135" s="4">
        <v>42504277.438000001</v>
      </c>
      <c r="W135" s="4">
        <v>6375641.6157359565</v>
      </c>
      <c r="X135" s="4">
        <v>22847954.875399999</v>
      </c>
      <c r="Y135" s="4">
        <v>6010791.5255640429</v>
      </c>
      <c r="Z135" s="4"/>
      <c r="AA135" s="4">
        <f t="shared" si="29"/>
        <v>6010791.5255640429</v>
      </c>
      <c r="AB135" s="4">
        <v>629238955.33200002</v>
      </c>
      <c r="AC135" s="5">
        <f t="shared" si="16"/>
        <v>835609464.37849998</v>
      </c>
    </row>
    <row r="136" spans="1:29" ht="24.9" customHeight="1" x14ac:dyDescent="0.25">
      <c r="A136" s="146"/>
      <c r="B136" s="148"/>
      <c r="C136" s="1">
        <v>6</v>
      </c>
      <c r="D136" s="4" t="s">
        <v>193</v>
      </c>
      <c r="E136" s="4">
        <v>109582060.316</v>
      </c>
      <c r="F136" s="4">
        <f t="shared" si="32"/>
        <v>-6066891.2400000002</v>
      </c>
      <c r="G136" s="4">
        <v>30748035.982500002</v>
      </c>
      <c r="H136" s="4">
        <v>4612205.3973756917</v>
      </c>
      <c r="I136" s="4">
        <v>5349881.0685000001</v>
      </c>
      <c r="J136" s="4">
        <v>4348269.0509243086</v>
      </c>
      <c r="K136" s="4">
        <f t="shared" si="28"/>
        <v>2174134.5254621543</v>
      </c>
      <c r="L136" s="4">
        <f t="shared" si="31"/>
        <v>2174134.5254621543</v>
      </c>
      <c r="M136" s="4">
        <v>88018242.253000006</v>
      </c>
      <c r="N136" s="5">
        <f t="shared" ref="N136:N199" si="33">E136+F136+G136+H136+L136+M136</f>
        <v>229067787.23433787</v>
      </c>
      <c r="O136" s="8"/>
      <c r="P136" s="148"/>
      <c r="Q136" s="9">
        <v>14</v>
      </c>
      <c r="R136" s="105" t="s">
        <v>57</v>
      </c>
      <c r="S136" s="4" t="s">
        <v>573</v>
      </c>
      <c r="T136" s="4">
        <v>81543917.6831</v>
      </c>
      <c r="U136" s="4">
        <v>0</v>
      </c>
      <c r="V136" s="4">
        <v>22880709.742400002</v>
      </c>
      <c r="W136" s="4">
        <v>3432106.4613555148</v>
      </c>
      <c r="X136" s="4">
        <v>18317077.230900001</v>
      </c>
      <c r="Y136" s="4">
        <v>3235702.0166444848</v>
      </c>
      <c r="Z136" s="4"/>
      <c r="AA136" s="4">
        <f t="shared" si="29"/>
        <v>3235702.0166444848</v>
      </c>
      <c r="AB136" s="4">
        <v>549610932.17379999</v>
      </c>
      <c r="AC136" s="5">
        <f t="shared" ref="AC136:AC199" si="34">T136+U136+V136+W136+AA136+AB136</f>
        <v>660703368.07729995</v>
      </c>
    </row>
    <row r="137" spans="1:29" ht="24.9" customHeight="1" x14ac:dyDescent="0.25">
      <c r="A137" s="146"/>
      <c r="B137" s="148"/>
      <c r="C137" s="1">
        <v>7</v>
      </c>
      <c r="D137" s="4" t="s">
        <v>194</v>
      </c>
      <c r="E137" s="4">
        <v>103948813.527</v>
      </c>
      <c r="F137" s="4">
        <f t="shared" si="32"/>
        <v>-6066891.2400000002</v>
      </c>
      <c r="G137" s="4">
        <v>29167382.411400001</v>
      </c>
      <c r="H137" s="4">
        <v>4375107.361755657</v>
      </c>
      <c r="I137" s="4">
        <v>5072119.4162999997</v>
      </c>
      <c r="J137" s="4">
        <v>4124739.0989443436</v>
      </c>
      <c r="K137" s="4">
        <f t="shared" si="28"/>
        <v>2062369.5494721718</v>
      </c>
      <c r="L137" s="4">
        <f t="shared" si="31"/>
        <v>2062369.5494721718</v>
      </c>
      <c r="M137" s="4">
        <v>83136713.106999993</v>
      </c>
      <c r="N137" s="5">
        <f t="shared" si="33"/>
        <v>216623494.71662784</v>
      </c>
      <c r="O137" s="8"/>
      <c r="P137" s="148"/>
      <c r="Q137" s="9">
        <v>15</v>
      </c>
      <c r="R137" s="105" t="s">
        <v>57</v>
      </c>
      <c r="S137" s="4" t="s">
        <v>574</v>
      </c>
      <c r="T137" s="4">
        <v>98395832.815499991</v>
      </c>
      <c r="U137" s="4">
        <v>0</v>
      </c>
      <c r="V137" s="4">
        <v>27609250.996100001</v>
      </c>
      <c r="W137" s="4">
        <v>4141387.6494156215</v>
      </c>
      <c r="X137" s="4">
        <v>19393095.583500002</v>
      </c>
      <c r="Y137" s="4">
        <v>3904394.1438843785</v>
      </c>
      <c r="Z137" s="4"/>
      <c r="AA137" s="4">
        <f t="shared" si="29"/>
        <v>3904394.1438843785</v>
      </c>
      <c r="AB137" s="4">
        <v>568521443.78380001</v>
      </c>
      <c r="AC137" s="5">
        <f t="shared" si="34"/>
        <v>702572309.38870001</v>
      </c>
    </row>
    <row r="138" spans="1:29" ht="24.9" customHeight="1" x14ac:dyDescent="0.25">
      <c r="A138" s="146"/>
      <c r="B138" s="148"/>
      <c r="C138" s="1">
        <v>8</v>
      </c>
      <c r="D138" s="4" t="s">
        <v>195</v>
      </c>
      <c r="E138" s="4">
        <v>89328672.977799997</v>
      </c>
      <c r="F138" s="4">
        <f t="shared" si="32"/>
        <v>-6066891.2400000002</v>
      </c>
      <c r="G138" s="4">
        <v>25065063.0502</v>
      </c>
      <c r="H138" s="4">
        <v>3759759.4575755638</v>
      </c>
      <c r="I138" s="4">
        <v>4659710.1398999998</v>
      </c>
      <c r="J138" s="4">
        <v>3544604.8645244362</v>
      </c>
      <c r="K138" s="4">
        <f t="shared" si="28"/>
        <v>1772302.4322622181</v>
      </c>
      <c r="L138" s="4">
        <f t="shared" si="31"/>
        <v>1772302.4322622181</v>
      </c>
      <c r="M138" s="4">
        <v>75888815.903899997</v>
      </c>
      <c r="N138" s="5">
        <f t="shared" si="33"/>
        <v>189747722.58173776</v>
      </c>
      <c r="O138" s="8"/>
      <c r="P138" s="148"/>
      <c r="Q138" s="9">
        <v>16</v>
      </c>
      <c r="R138" s="105" t="s">
        <v>57</v>
      </c>
      <c r="S138" s="4" t="s">
        <v>575</v>
      </c>
      <c r="T138" s="4">
        <v>147305954.1911</v>
      </c>
      <c r="U138" s="4">
        <v>0</v>
      </c>
      <c r="V138" s="4">
        <v>41333123.0207</v>
      </c>
      <c r="W138" s="4">
        <v>6199968.4531109296</v>
      </c>
      <c r="X138" s="4">
        <v>22526152.022399999</v>
      </c>
      <c r="Y138" s="4">
        <v>5845171.3698890703</v>
      </c>
      <c r="Z138" s="4"/>
      <c r="AA138" s="4">
        <f t="shared" si="29"/>
        <v>5845171.3698890703</v>
      </c>
      <c r="AB138" s="4">
        <v>623583422.9957</v>
      </c>
      <c r="AC138" s="5">
        <f t="shared" si="34"/>
        <v>824267640.03050005</v>
      </c>
    </row>
    <row r="139" spans="1:29" ht="24.9" customHeight="1" x14ac:dyDescent="0.25">
      <c r="A139" s="146"/>
      <c r="B139" s="148"/>
      <c r="C139" s="1">
        <v>9</v>
      </c>
      <c r="D139" s="4" t="s">
        <v>196</v>
      </c>
      <c r="E139" s="4">
        <v>112845153.4905</v>
      </c>
      <c r="F139" s="4">
        <f t="shared" si="32"/>
        <v>-6066891.2400000002</v>
      </c>
      <c r="G139" s="4">
        <v>31663639.376400001</v>
      </c>
      <c r="H139" s="4">
        <v>4749545.9065057123</v>
      </c>
      <c r="I139" s="4">
        <v>5678987.6856000004</v>
      </c>
      <c r="J139" s="4">
        <v>4477750.1631942876</v>
      </c>
      <c r="K139" s="4">
        <f t="shared" si="28"/>
        <v>2238875.0815971438</v>
      </c>
      <c r="L139" s="4">
        <f t="shared" si="31"/>
        <v>2238875.0815971438</v>
      </c>
      <c r="M139" s="4">
        <v>93802134.7755</v>
      </c>
      <c r="N139" s="5">
        <f t="shared" si="33"/>
        <v>239232457.39050287</v>
      </c>
      <c r="O139" s="8"/>
      <c r="P139" s="148"/>
      <c r="Q139" s="9">
        <v>17</v>
      </c>
      <c r="R139" s="105" t="s">
        <v>57</v>
      </c>
      <c r="S139" s="4" t="s">
        <v>576</v>
      </c>
      <c r="T139" s="4">
        <v>142933766.7516</v>
      </c>
      <c r="U139" s="4">
        <v>0</v>
      </c>
      <c r="V139" s="4">
        <v>40106314.761</v>
      </c>
      <c r="W139" s="4">
        <v>6015947.2141809026</v>
      </c>
      <c r="X139" s="4">
        <v>22178969.8312</v>
      </c>
      <c r="Y139" s="4">
        <v>5671680.8617190979</v>
      </c>
      <c r="Z139" s="4"/>
      <c r="AA139" s="4">
        <f t="shared" si="29"/>
        <v>5671680.8617190979</v>
      </c>
      <c r="AB139" s="4">
        <v>617481860.84249997</v>
      </c>
      <c r="AC139" s="5">
        <f t="shared" si="34"/>
        <v>812209570.43099999</v>
      </c>
    </row>
    <row r="140" spans="1:29" ht="24.9" customHeight="1" x14ac:dyDescent="0.25">
      <c r="A140" s="146"/>
      <c r="B140" s="148"/>
      <c r="C140" s="1">
        <v>10</v>
      </c>
      <c r="D140" s="4" t="s">
        <v>197</v>
      </c>
      <c r="E140" s="4">
        <v>106764307.84189999</v>
      </c>
      <c r="F140" s="4">
        <f t="shared" si="32"/>
        <v>-6066891.2400000002</v>
      </c>
      <c r="G140" s="4">
        <v>29957392.384399999</v>
      </c>
      <c r="H140" s="4">
        <v>4493608.8576756744</v>
      </c>
      <c r="I140" s="4">
        <v>5688467.6732999999</v>
      </c>
      <c r="J140" s="4">
        <v>4236459.2725243252</v>
      </c>
      <c r="K140" s="4">
        <f t="shared" si="28"/>
        <v>2118229.6362621626</v>
      </c>
      <c r="L140" s="4">
        <f t="shared" si="31"/>
        <v>2118229.6362621626</v>
      </c>
      <c r="M140" s="4">
        <v>93968741.057899997</v>
      </c>
      <c r="N140" s="5">
        <f t="shared" si="33"/>
        <v>231235388.53813779</v>
      </c>
      <c r="O140" s="8"/>
      <c r="P140" s="148"/>
      <c r="Q140" s="9">
        <v>18</v>
      </c>
      <c r="R140" s="105" t="s">
        <v>57</v>
      </c>
      <c r="S140" s="4" t="s">
        <v>577</v>
      </c>
      <c r="T140" s="4">
        <v>145947329.1469</v>
      </c>
      <c r="U140" s="4">
        <v>0</v>
      </c>
      <c r="V140" s="4">
        <v>40951901.389799997</v>
      </c>
      <c r="W140" s="4">
        <v>6142785.2084459215</v>
      </c>
      <c r="X140" s="4">
        <v>22411875.441</v>
      </c>
      <c r="Y140" s="4">
        <v>5791260.4723540787</v>
      </c>
      <c r="Z140" s="4"/>
      <c r="AA140" s="4">
        <f t="shared" si="29"/>
        <v>5791260.4723540787</v>
      </c>
      <c r="AB140" s="4">
        <v>621575066.34220004</v>
      </c>
      <c r="AC140" s="5">
        <f t="shared" si="34"/>
        <v>820408342.55970001</v>
      </c>
    </row>
    <row r="141" spans="1:29" ht="24.9" customHeight="1" x14ac:dyDescent="0.25">
      <c r="A141" s="146"/>
      <c r="B141" s="148"/>
      <c r="C141" s="1">
        <v>11</v>
      </c>
      <c r="D141" s="4" t="s">
        <v>198</v>
      </c>
      <c r="E141" s="4">
        <v>122238007.0693</v>
      </c>
      <c r="F141" s="4">
        <f t="shared" si="32"/>
        <v>-6066891.2400000002</v>
      </c>
      <c r="G141" s="4">
        <v>34299214.935000002</v>
      </c>
      <c r="H141" s="4">
        <v>5144882.2403007708</v>
      </c>
      <c r="I141" s="4">
        <v>5917269.2632999998</v>
      </c>
      <c r="J141" s="4">
        <v>4850463.1272992287</v>
      </c>
      <c r="K141" s="4">
        <f t="shared" si="28"/>
        <v>2425231.5636496143</v>
      </c>
      <c r="L141" s="4">
        <f t="shared" si="31"/>
        <v>2425231.5636496143</v>
      </c>
      <c r="M141" s="4">
        <v>97989820.357700005</v>
      </c>
      <c r="N141" s="5">
        <f t="shared" si="33"/>
        <v>256030264.92595041</v>
      </c>
      <c r="O141" s="8"/>
      <c r="P141" s="148"/>
      <c r="Q141" s="9">
        <v>19</v>
      </c>
      <c r="R141" s="105" t="s">
        <v>57</v>
      </c>
      <c r="S141" s="4" t="s">
        <v>578</v>
      </c>
      <c r="T141" s="4">
        <v>112876612.34200001</v>
      </c>
      <c r="U141" s="4">
        <v>0</v>
      </c>
      <c r="V141" s="4">
        <v>31672466.532000002</v>
      </c>
      <c r="W141" s="4">
        <v>4750869.9798007123</v>
      </c>
      <c r="X141" s="4">
        <v>20237281.532400001</v>
      </c>
      <c r="Y141" s="4">
        <v>4478998.4656992871</v>
      </c>
      <c r="Z141" s="4"/>
      <c r="AA141" s="4">
        <f t="shared" si="29"/>
        <v>4478998.4656992871</v>
      </c>
      <c r="AB141" s="4">
        <v>583357610.98280001</v>
      </c>
      <c r="AC141" s="5">
        <f t="shared" si="34"/>
        <v>737136558.30229998</v>
      </c>
    </row>
    <row r="142" spans="1:29" ht="24.9" customHeight="1" x14ac:dyDescent="0.25">
      <c r="A142" s="146"/>
      <c r="B142" s="148"/>
      <c r="C142" s="1">
        <v>12</v>
      </c>
      <c r="D142" s="4" t="s">
        <v>199</v>
      </c>
      <c r="E142" s="4">
        <v>93871589.488499999</v>
      </c>
      <c r="F142" s="4">
        <f t="shared" si="32"/>
        <v>-6066891.2400000002</v>
      </c>
      <c r="G142" s="4">
        <v>26339776.811999999</v>
      </c>
      <c r="H142" s="4">
        <v>3950966.5218405928</v>
      </c>
      <c r="I142" s="4">
        <v>5125938.7175000003</v>
      </c>
      <c r="J142" s="4">
        <v>3724869.9847594071</v>
      </c>
      <c r="K142" s="4">
        <f t="shared" si="28"/>
        <v>1862434.9923797036</v>
      </c>
      <c r="L142" s="4">
        <f t="shared" si="31"/>
        <v>1862434.9923797036</v>
      </c>
      <c r="M142" s="4">
        <v>84082561.770899996</v>
      </c>
      <c r="N142" s="5">
        <f t="shared" si="33"/>
        <v>204040438.34562027</v>
      </c>
      <c r="O142" s="8"/>
      <c r="P142" s="149"/>
      <c r="Q142" s="9">
        <v>20</v>
      </c>
      <c r="R142" s="105" t="s">
        <v>57</v>
      </c>
      <c r="S142" s="4" t="s">
        <v>579</v>
      </c>
      <c r="T142" s="4">
        <v>129116481.7485</v>
      </c>
      <c r="U142" s="4">
        <v>0</v>
      </c>
      <c r="V142" s="4">
        <v>36229271.609700002</v>
      </c>
      <c r="W142" s="4">
        <v>5434390.7414558157</v>
      </c>
      <c r="X142" s="4">
        <v>21243929.031599998</v>
      </c>
      <c r="Y142" s="4">
        <v>5123404.3230441846</v>
      </c>
      <c r="Z142" s="4"/>
      <c r="AA142" s="4">
        <f t="shared" si="29"/>
        <v>5123404.3230441846</v>
      </c>
      <c r="AB142" s="4">
        <v>601048962.78419995</v>
      </c>
      <c r="AC142" s="5">
        <f t="shared" si="34"/>
        <v>776952511.2069</v>
      </c>
    </row>
    <row r="143" spans="1:29" ht="24.9" customHeight="1" x14ac:dyDescent="0.25">
      <c r="A143" s="146"/>
      <c r="B143" s="148"/>
      <c r="C143" s="1">
        <v>13</v>
      </c>
      <c r="D143" s="4" t="s">
        <v>200</v>
      </c>
      <c r="E143" s="4">
        <v>112761842.8276</v>
      </c>
      <c r="F143" s="4">
        <f t="shared" si="32"/>
        <v>-6066891.2400000002</v>
      </c>
      <c r="G143" s="4">
        <v>31640262.929099999</v>
      </c>
      <c r="H143" s="4">
        <v>4746039.4394157119</v>
      </c>
      <c r="I143" s="4">
        <v>6401215.6796000004</v>
      </c>
      <c r="J143" s="4">
        <v>4474444.3558842884</v>
      </c>
      <c r="K143" s="4">
        <f t="shared" si="28"/>
        <v>2237222.1779421442</v>
      </c>
      <c r="L143" s="4">
        <f t="shared" si="31"/>
        <v>2237222.1779421442</v>
      </c>
      <c r="M143" s="4">
        <v>106494948.8258</v>
      </c>
      <c r="N143" s="5">
        <f t="shared" si="33"/>
        <v>251813424.95985788</v>
      </c>
      <c r="O143" s="8"/>
      <c r="P143" s="1"/>
      <c r="Q143" s="154"/>
      <c r="R143" s="155"/>
      <c r="S143" s="11"/>
      <c r="T143" s="11">
        <f>T123+T124+T125+T126+T127+T128+T129+T130+T131+T132+T133+T134+T135+T136+T137+T138+T139+T140+T141+T142</f>
        <v>2438434212.5943999</v>
      </c>
      <c r="U143" s="11">
        <f t="shared" ref="U143:AB143" si="35">U123+U124+U125+U126+U127+U128+U129+U130+U131+U132+U133+U134+U135+U136+U137+U138+U139+U140+U141+U142</f>
        <v>0</v>
      </c>
      <c r="V143" s="11">
        <f t="shared" si="35"/>
        <v>684209282.92069983</v>
      </c>
      <c r="W143" s="11">
        <f t="shared" si="35"/>
        <v>102631392.4382754</v>
      </c>
      <c r="X143" s="11">
        <f t="shared" si="35"/>
        <v>414285976.25980008</v>
      </c>
      <c r="Y143" s="11">
        <f t="shared" si="35"/>
        <v>96758246.63872461</v>
      </c>
      <c r="Z143" s="11">
        <f t="shared" si="35"/>
        <v>0</v>
      </c>
      <c r="AA143" s="11">
        <f t="shared" si="35"/>
        <v>96758246.63872461</v>
      </c>
      <c r="AB143" s="11">
        <f t="shared" si="35"/>
        <v>11834819263.636501</v>
      </c>
      <c r="AC143" s="6">
        <f t="shared" ref="AC143" si="36">T143+U143+V143+W143+AA143+AB143</f>
        <v>15156852398.228601</v>
      </c>
    </row>
    <row r="144" spans="1:29" ht="24.9" customHeight="1" x14ac:dyDescent="0.25">
      <c r="A144" s="146"/>
      <c r="B144" s="148"/>
      <c r="C144" s="1">
        <v>14</v>
      </c>
      <c r="D144" s="4" t="s">
        <v>201</v>
      </c>
      <c r="E144" s="4">
        <v>83297624.501699999</v>
      </c>
      <c r="F144" s="4">
        <f t="shared" si="32"/>
        <v>-6066891.2400000002</v>
      </c>
      <c r="G144" s="4">
        <v>23372788.831099998</v>
      </c>
      <c r="H144" s="4">
        <v>3505918.3246655259</v>
      </c>
      <c r="I144" s="4">
        <v>4428275.22</v>
      </c>
      <c r="J144" s="4">
        <v>3305289.9497344745</v>
      </c>
      <c r="K144" s="4">
        <f t="shared" si="28"/>
        <v>1652644.9748672373</v>
      </c>
      <c r="L144" s="4">
        <f t="shared" si="31"/>
        <v>1652644.9748672373</v>
      </c>
      <c r="M144" s="4">
        <v>71821457.081200004</v>
      </c>
      <c r="N144" s="5">
        <f t="shared" si="33"/>
        <v>177583542.4735328</v>
      </c>
      <c r="O144" s="8"/>
      <c r="P144" s="147">
        <v>25</v>
      </c>
      <c r="Q144" s="9">
        <v>1</v>
      </c>
      <c r="R144" s="105" t="s">
        <v>58</v>
      </c>
      <c r="S144" s="4" t="s">
        <v>580</v>
      </c>
      <c r="T144" s="4">
        <v>84481080.733399987</v>
      </c>
      <c r="U144" s="4">
        <f>-3018317.48</f>
        <v>-3018317.48</v>
      </c>
      <c r="V144" s="4">
        <v>23704859.1963</v>
      </c>
      <c r="W144" s="4">
        <v>3555728.8794155335</v>
      </c>
      <c r="X144" s="4">
        <v>4905401.4533000002</v>
      </c>
      <c r="Y144" s="4">
        <v>3352250.0642844667</v>
      </c>
      <c r="Z144" s="4"/>
      <c r="AA144" s="4">
        <f>Y144</f>
        <v>3352250.0642844667</v>
      </c>
      <c r="AB144" s="4">
        <v>76751162.441499993</v>
      </c>
      <c r="AC144" s="5">
        <f t="shared" si="34"/>
        <v>188826763.83489996</v>
      </c>
    </row>
    <row r="145" spans="1:29" ht="24.9" customHeight="1" x14ac:dyDescent="0.25">
      <c r="A145" s="146"/>
      <c r="B145" s="148"/>
      <c r="C145" s="1">
        <v>15</v>
      </c>
      <c r="D145" s="4" t="s">
        <v>202</v>
      </c>
      <c r="E145" s="4">
        <v>87505917.100700006</v>
      </c>
      <c r="F145" s="4">
        <f t="shared" si="32"/>
        <v>-6066891.2400000002</v>
      </c>
      <c r="G145" s="4">
        <v>24553609.230700001</v>
      </c>
      <c r="H145" s="4">
        <v>3683041.3845655522</v>
      </c>
      <c r="I145" s="4">
        <v>4724917.3509</v>
      </c>
      <c r="J145" s="4">
        <v>3472277.0314344475</v>
      </c>
      <c r="K145" s="4">
        <f t="shared" si="28"/>
        <v>1736138.5157172238</v>
      </c>
      <c r="L145" s="4">
        <f t="shared" si="31"/>
        <v>1736138.5157172238</v>
      </c>
      <c r="M145" s="4">
        <v>77034801.674400002</v>
      </c>
      <c r="N145" s="5">
        <f t="shared" si="33"/>
        <v>188446616.6660828</v>
      </c>
      <c r="O145" s="8"/>
      <c r="P145" s="148"/>
      <c r="Q145" s="9">
        <v>2</v>
      </c>
      <c r="R145" s="105" t="s">
        <v>58</v>
      </c>
      <c r="S145" s="4" t="s">
        <v>581</v>
      </c>
      <c r="T145" s="4">
        <v>95225431.906599998</v>
      </c>
      <c r="U145" s="4">
        <f t="shared" ref="U145:U156" si="37">-3018317.48</f>
        <v>-3018317.48</v>
      </c>
      <c r="V145" s="4">
        <v>26719656.468199998</v>
      </c>
      <c r="W145" s="4">
        <v>4007948.470200601</v>
      </c>
      <c r="X145" s="4">
        <v>4896895.3009000001</v>
      </c>
      <c r="Y145" s="4">
        <v>3778591.1052993992</v>
      </c>
      <c r="Z145" s="4"/>
      <c r="AA145" s="4">
        <f t="shared" ref="AA145:AA156" si="38">Y145</f>
        <v>3778591.1052993992</v>
      </c>
      <c r="AB145" s="4">
        <v>76601670.850600004</v>
      </c>
      <c r="AC145" s="5">
        <f t="shared" si="34"/>
        <v>203314981.32089999</v>
      </c>
    </row>
    <row r="146" spans="1:29" ht="24.9" customHeight="1" x14ac:dyDescent="0.25">
      <c r="A146" s="146"/>
      <c r="B146" s="148"/>
      <c r="C146" s="1">
        <v>16</v>
      </c>
      <c r="D146" s="4" t="s">
        <v>203</v>
      </c>
      <c r="E146" s="4">
        <v>79816068.008100003</v>
      </c>
      <c r="F146" s="4">
        <f t="shared" si="32"/>
        <v>-6066891.2400000002</v>
      </c>
      <c r="G146" s="4">
        <v>22395886.0055</v>
      </c>
      <c r="H146" s="4">
        <v>3359382.9008705039</v>
      </c>
      <c r="I146" s="4">
        <v>4156267.1452000001</v>
      </c>
      <c r="J146" s="4">
        <v>3167140.1074294965</v>
      </c>
      <c r="K146" s="4">
        <f t="shared" si="28"/>
        <v>1583570.0537147482</v>
      </c>
      <c r="L146" s="4">
        <f t="shared" si="31"/>
        <v>1583570.0537147482</v>
      </c>
      <c r="M146" s="4">
        <v>67041044.326700002</v>
      </c>
      <c r="N146" s="5">
        <f t="shared" si="33"/>
        <v>168129060.05488527</v>
      </c>
      <c r="O146" s="8"/>
      <c r="P146" s="148"/>
      <c r="Q146" s="9">
        <v>3</v>
      </c>
      <c r="R146" s="105" t="s">
        <v>58</v>
      </c>
      <c r="S146" s="4" t="s">
        <v>582</v>
      </c>
      <c r="T146" s="4">
        <v>97502389.140300006</v>
      </c>
      <c r="U146" s="4">
        <f t="shared" si="37"/>
        <v>-3018317.48</v>
      </c>
      <c r="V146" s="4">
        <v>27358556.327799998</v>
      </c>
      <c r="W146" s="4">
        <v>4103783.4491306162</v>
      </c>
      <c r="X146" s="4">
        <v>5165524.7637</v>
      </c>
      <c r="Y146" s="4">
        <v>3868941.8674693843</v>
      </c>
      <c r="Z146" s="4"/>
      <c r="AA146" s="4">
        <f t="shared" si="38"/>
        <v>3868941.8674693843</v>
      </c>
      <c r="AB146" s="4">
        <v>81322706.104000002</v>
      </c>
      <c r="AC146" s="5">
        <f t="shared" si="34"/>
        <v>211138059.40869999</v>
      </c>
    </row>
    <row r="147" spans="1:29" ht="24.9" customHeight="1" x14ac:dyDescent="0.25">
      <c r="A147" s="146"/>
      <c r="B147" s="148"/>
      <c r="C147" s="1">
        <v>17</v>
      </c>
      <c r="D147" s="4" t="s">
        <v>204</v>
      </c>
      <c r="E147" s="4">
        <v>100991708.85430001</v>
      </c>
      <c r="F147" s="4">
        <f t="shared" si="32"/>
        <v>-6066891.2400000002</v>
      </c>
      <c r="G147" s="4">
        <v>28337637.4639</v>
      </c>
      <c r="H147" s="4">
        <v>4250645.6196156368</v>
      </c>
      <c r="I147" s="4">
        <v>5137594.9287999999</v>
      </c>
      <c r="J147" s="4">
        <v>4007399.7580843624</v>
      </c>
      <c r="K147" s="4">
        <f t="shared" si="28"/>
        <v>2003699.8790421812</v>
      </c>
      <c r="L147" s="4">
        <f t="shared" si="31"/>
        <v>2003699.8790421812</v>
      </c>
      <c r="M147" s="4">
        <v>84287414.149599999</v>
      </c>
      <c r="N147" s="5">
        <f t="shared" si="33"/>
        <v>213804214.72645783</v>
      </c>
      <c r="O147" s="8"/>
      <c r="P147" s="148"/>
      <c r="Q147" s="9">
        <v>4</v>
      </c>
      <c r="R147" s="105" t="s">
        <v>58</v>
      </c>
      <c r="S147" s="4" t="s">
        <v>583</v>
      </c>
      <c r="T147" s="4">
        <v>115039532.0651</v>
      </c>
      <c r="U147" s="4">
        <f t="shared" si="37"/>
        <v>-3018317.48</v>
      </c>
      <c r="V147" s="4">
        <v>32279368.184500001</v>
      </c>
      <c r="W147" s="4">
        <v>4841905.2276757257</v>
      </c>
      <c r="X147" s="4">
        <v>5820081.1473000003</v>
      </c>
      <c r="Y147" s="4">
        <v>4564824.1643242743</v>
      </c>
      <c r="Z147" s="4"/>
      <c r="AA147" s="4">
        <f t="shared" si="38"/>
        <v>4564824.1643242743</v>
      </c>
      <c r="AB147" s="4">
        <v>92826223.736100003</v>
      </c>
      <c r="AC147" s="5">
        <f t="shared" si="34"/>
        <v>246533535.89770001</v>
      </c>
    </row>
    <row r="148" spans="1:29" ht="24.9" customHeight="1" x14ac:dyDescent="0.25">
      <c r="A148" s="146"/>
      <c r="B148" s="148"/>
      <c r="C148" s="1">
        <v>18</v>
      </c>
      <c r="D148" s="4" t="s">
        <v>205</v>
      </c>
      <c r="E148" s="4">
        <v>94639493.524599999</v>
      </c>
      <c r="F148" s="4">
        <f t="shared" si="32"/>
        <v>-6066891.2400000002</v>
      </c>
      <c r="G148" s="4">
        <v>26555245.848299999</v>
      </c>
      <c r="H148" s="4">
        <v>3983286.8772755973</v>
      </c>
      <c r="I148" s="4">
        <v>5201301.6386000002</v>
      </c>
      <c r="J148" s="4">
        <v>3755340.7875244026</v>
      </c>
      <c r="K148" s="4">
        <f t="shared" si="28"/>
        <v>1877670.3937622013</v>
      </c>
      <c r="L148" s="4">
        <f t="shared" si="31"/>
        <v>1877670.3937622013</v>
      </c>
      <c r="M148" s="4">
        <v>85407029.324000001</v>
      </c>
      <c r="N148" s="5">
        <f t="shared" si="33"/>
        <v>206395834.72793782</v>
      </c>
      <c r="O148" s="8"/>
      <c r="P148" s="148"/>
      <c r="Q148" s="9">
        <v>5</v>
      </c>
      <c r="R148" s="105" t="s">
        <v>58</v>
      </c>
      <c r="S148" s="4" t="s">
        <v>584</v>
      </c>
      <c r="T148" s="4">
        <v>82143176.543500006</v>
      </c>
      <c r="U148" s="4">
        <f t="shared" si="37"/>
        <v>-3018317.48</v>
      </c>
      <c r="V148" s="4">
        <v>23048858.0046</v>
      </c>
      <c r="W148" s="4">
        <v>3457328.7006855188</v>
      </c>
      <c r="X148" s="4">
        <v>4565781.3908000002</v>
      </c>
      <c r="Y148" s="4">
        <v>3259480.8974144813</v>
      </c>
      <c r="Z148" s="4"/>
      <c r="AA148" s="4">
        <f t="shared" si="38"/>
        <v>3259480.8974144813</v>
      </c>
      <c r="AB148" s="4">
        <v>70782501.106900007</v>
      </c>
      <c r="AC148" s="5">
        <f t="shared" si="34"/>
        <v>179673027.77310002</v>
      </c>
    </row>
    <row r="149" spans="1:29" ht="24.9" customHeight="1" x14ac:dyDescent="0.25">
      <c r="A149" s="146"/>
      <c r="B149" s="148"/>
      <c r="C149" s="1">
        <v>19</v>
      </c>
      <c r="D149" s="4" t="s">
        <v>206</v>
      </c>
      <c r="E149" s="4">
        <v>110840267.4456</v>
      </c>
      <c r="F149" s="4">
        <f t="shared" si="32"/>
        <v>-6066891.2400000002</v>
      </c>
      <c r="G149" s="4">
        <v>31101080.9789</v>
      </c>
      <c r="H149" s="4">
        <v>4665162.1467906991</v>
      </c>
      <c r="I149" s="4">
        <v>6046143.4358000001</v>
      </c>
      <c r="J149" s="4">
        <v>4398195.3172093006</v>
      </c>
      <c r="K149" s="4">
        <f t="shared" si="28"/>
        <v>2199097.6586046503</v>
      </c>
      <c r="L149" s="4">
        <f t="shared" si="31"/>
        <v>2199097.6586046503</v>
      </c>
      <c r="M149" s="4">
        <v>100254722.7437</v>
      </c>
      <c r="N149" s="5">
        <f t="shared" si="33"/>
        <v>242993439.73359537</v>
      </c>
      <c r="O149" s="8"/>
      <c r="P149" s="148"/>
      <c r="Q149" s="9">
        <v>6</v>
      </c>
      <c r="R149" s="105" t="s">
        <v>58</v>
      </c>
      <c r="S149" s="4" t="s">
        <v>585</v>
      </c>
      <c r="T149" s="4">
        <v>77242047.284799993</v>
      </c>
      <c r="U149" s="4">
        <f t="shared" si="37"/>
        <v>-3018317.48</v>
      </c>
      <c r="V149" s="4">
        <v>21673632.001699999</v>
      </c>
      <c r="W149" s="4">
        <v>3251044.8003004873</v>
      </c>
      <c r="X149" s="4">
        <v>4699047.7588</v>
      </c>
      <c r="Y149" s="4">
        <v>3065001.7224995126</v>
      </c>
      <c r="Z149" s="4"/>
      <c r="AA149" s="4">
        <f t="shared" si="38"/>
        <v>3065001.7224995126</v>
      </c>
      <c r="AB149" s="4">
        <v>73124594.244299993</v>
      </c>
      <c r="AC149" s="5">
        <f t="shared" si="34"/>
        <v>175338002.57359999</v>
      </c>
    </row>
    <row r="150" spans="1:29" ht="24.9" customHeight="1" x14ac:dyDescent="0.25">
      <c r="A150" s="146"/>
      <c r="B150" s="148"/>
      <c r="C150" s="1">
        <v>20</v>
      </c>
      <c r="D150" s="4" t="s">
        <v>207</v>
      </c>
      <c r="E150" s="4">
        <v>76820923.22389999</v>
      </c>
      <c r="F150" s="4">
        <f t="shared" si="32"/>
        <v>-6066891.2400000002</v>
      </c>
      <c r="G150" s="4">
        <v>21555467.242400002</v>
      </c>
      <c r="H150" s="4">
        <v>3233320.0863054851</v>
      </c>
      <c r="I150" s="4">
        <v>4235883.1425999999</v>
      </c>
      <c r="J150" s="4">
        <v>3048291.316594515</v>
      </c>
      <c r="K150" s="4">
        <f t="shared" si="28"/>
        <v>1524145.6582972575</v>
      </c>
      <c r="L150" s="4">
        <f t="shared" si="31"/>
        <v>1524145.6582972575</v>
      </c>
      <c r="M150" s="4">
        <v>68440257.6752</v>
      </c>
      <c r="N150" s="5">
        <f t="shared" si="33"/>
        <v>165507222.64610273</v>
      </c>
      <c r="O150" s="8"/>
      <c r="P150" s="148"/>
      <c r="Q150" s="9">
        <v>7</v>
      </c>
      <c r="R150" s="105" t="s">
        <v>58</v>
      </c>
      <c r="S150" s="4" t="s">
        <v>586</v>
      </c>
      <c r="T150" s="4">
        <v>88255976.700300008</v>
      </c>
      <c r="U150" s="4">
        <f t="shared" si="37"/>
        <v>-3018317.48</v>
      </c>
      <c r="V150" s="4">
        <v>24764071.230500001</v>
      </c>
      <c r="W150" s="4">
        <v>3714610.6845655572</v>
      </c>
      <c r="X150" s="4">
        <v>4868823.0102000004</v>
      </c>
      <c r="Y150" s="4">
        <v>3502039.7584344433</v>
      </c>
      <c r="Z150" s="4"/>
      <c r="AA150" s="4">
        <f t="shared" si="38"/>
        <v>3502039.7584344433</v>
      </c>
      <c r="AB150" s="4">
        <v>76108313.672600001</v>
      </c>
      <c r="AC150" s="5">
        <f t="shared" si="34"/>
        <v>193326694.56639999</v>
      </c>
    </row>
    <row r="151" spans="1:29" ht="24.9" customHeight="1" x14ac:dyDescent="0.25">
      <c r="A151" s="146"/>
      <c r="B151" s="148"/>
      <c r="C151" s="1">
        <v>21</v>
      </c>
      <c r="D151" s="4" t="s">
        <v>208</v>
      </c>
      <c r="E151" s="4">
        <v>105039041.11669999</v>
      </c>
      <c r="F151" s="4">
        <f t="shared" si="32"/>
        <v>-6066891.2400000002</v>
      </c>
      <c r="G151" s="4">
        <v>29473293.4069</v>
      </c>
      <c r="H151" s="4">
        <v>4420994.0110706631</v>
      </c>
      <c r="I151" s="4">
        <v>5601597.5972999996</v>
      </c>
      <c r="J151" s="4">
        <v>4167999.8560293368</v>
      </c>
      <c r="K151" s="4">
        <f t="shared" si="28"/>
        <v>2083999.9280146684</v>
      </c>
      <c r="L151" s="4">
        <f t="shared" si="31"/>
        <v>2083999.9280146684</v>
      </c>
      <c r="M151" s="4">
        <v>92442040.721799999</v>
      </c>
      <c r="N151" s="5">
        <f t="shared" si="33"/>
        <v>227392477.94448534</v>
      </c>
      <c r="O151" s="8"/>
      <c r="P151" s="148"/>
      <c r="Q151" s="9">
        <v>8</v>
      </c>
      <c r="R151" s="105" t="s">
        <v>58</v>
      </c>
      <c r="S151" s="4" t="s">
        <v>587</v>
      </c>
      <c r="T151" s="4">
        <v>138099321.2024</v>
      </c>
      <c r="U151" s="4">
        <f t="shared" si="37"/>
        <v>-3018317.48</v>
      </c>
      <c r="V151" s="4">
        <v>38749799.787</v>
      </c>
      <c r="W151" s="4">
        <v>5812469.9680608716</v>
      </c>
      <c r="X151" s="4">
        <v>7064553.1178000001</v>
      </c>
      <c r="Y151" s="4">
        <v>5479847.7287391275</v>
      </c>
      <c r="Z151" s="4"/>
      <c r="AA151" s="4">
        <f t="shared" si="38"/>
        <v>5479847.7287391275</v>
      </c>
      <c r="AB151" s="4">
        <v>114697227.69310001</v>
      </c>
      <c r="AC151" s="5">
        <f t="shared" si="34"/>
        <v>299820348.89929998</v>
      </c>
    </row>
    <row r="152" spans="1:29" ht="24.9" customHeight="1" x14ac:dyDescent="0.25">
      <c r="A152" s="146"/>
      <c r="B152" s="148"/>
      <c r="C152" s="1">
        <v>22</v>
      </c>
      <c r="D152" s="4" t="s">
        <v>209</v>
      </c>
      <c r="E152" s="4">
        <v>102278418.8513</v>
      </c>
      <c r="F152" s="4">
        <f t="shared" si="32"/>
        <v>-6066891.2400000002</v>
      </c>
      <c r="G152" s="4">
        <v>28698680.185400002</v>
      </c>
      <c r="H152" s="4">
        <v>4304802.0277606463</v>
      </c>
      <c r="I152" s="4">
        <v>5317506.0162000004</v>
      </c>
      <c r="J152" s="4">
        <v>4058457.0319393543</v>
      </c>
      <c r="K152" s="4">
        <f t="shared" si="28"/>
        <v>2029228.5159696771</v>
      </c>
      <c r="L152" s="4">
        <f t="shared" si="31"/>
        <v>2029228.5159696771</v>
      </c>
      <c r="M152" s="4">
        <v>87449266.081100002</v>
      </c>
      <c r="N152" s="5">
        <f t="shared" si="33"/>
        <v>218693504.42153031</v>
      </c>
      <c r="O152" s="8"/>
      <c r="P152" s="148"/>
      <c r="Q152" s="9">
        <v>9</v>
      </c>
      <c r="R152" s="105" t="s">
        <v>58</v>
      </c>
      <c r="S152" s="4" t="s">
        <v>72</v>
      </c>
      <c r="T152" s="4">
        <v>127982793.10519999</v>
      </c>
      <c r="U152" s="4">
        <f t="shared" si="37"/>
        <v>-3018317.48</v>
      </c>
      <c r="V152" s="4">
        <v>35911165.716300003</v>
      </c>
      <c r="W152" s="4">
        <v>5386674.8574758079</v>
      </c>
      <c r="X152" s="4">
        <v>5664645.1224999996</v>
      </c>
      <c r="Y152" s="4">
        <v>5078419.0104241921</v>
      </c>
      <c r="Z152" s="4"/>
      <c r="AA152" s="4">
        <f t="shared" si="38"/>
        <v>5078419.0104241921</v>
      </c>
      <c r="AB152" s="4">
        <v>90094509.407800004</v>
      </c>
      <c r="AC152" s="5">
        <f t="shared" si="34"/>
        <v>261435244.61720002</v>
      </c>
    </row>
    <row r="153" spans="1:29" ht="24.9" customHeight="1" x14ac:dyDescent="0.25">
      <c r="A153" s="146"/>
      <c r="B153" s="149"/>
      <c r="C153" s="1">
        <v>23</v>
      </c>
      <c r="D153" s="4" t="s">
        <v>210</v>
      </c>
      <c r="E153" s="4">
        <v>108330943.0835</v>
      </c>
      <c r="F153" s="4">
        <f t="shared" si="32"/>
        <v>-6066891.2400000002</v>
      </c>
      <c r="G153" s="4">
        <v>30396980.366500001</v>
      </c>
      <c r="H153" s="4">
        <v>4559547.0549506843</v>
      </c>
      <c r="I153" s="4">
        <v>5732667.8676000005</v>
      </c>
      <c r="J153" s="4">
        <v>4298624.1151493154</v>
      </c>
      <c r="K153" s="4">
        <f>J153/2</f>
        <v>2149312.0575746577</v>
      </c>
      <c r="L153" s="4">
        <f t="shared" si="31"/>
        <v>2149312.0575746577</v>
      </c>
      <c r="M153" s="4">
        <v>94745538.483500004</v>
      </c>
      <c r="N153" s="5">
        <f t="shared" si="33"/>
        <v>234115429.80602536</v>
      </c>
      <c r="O153" s="8"/>
      <c r="P153" s="148"/>
      <c r="Q153" s="9">
        <v>10</v>
      </c>
      <c r="R153" s="105" t="s">
        <v>58</v>
      </c>
      <c r="S153" s="4" t="s">
        <v>846</v>
      </c>
      <c r="T153" s="4">
        <v>97904888.180799991</v>
      </c>
      <c r="U153" s="4">
        <f t="shared" si="37"/>
        <v>-3018317.48</v>
      </c>
      <c r="V153" s="4">
        <v>27471495.023600001</v>
      </c>
      <c r="W153" s="4">
        <v>4120724.2534956187</v>
      </c>
      <c r="X153" s="4">
        <v>5260145.773</v>
      </c>
      <c r="Y153" s="4">
        <v>3884913.2237043814</v>
      </c>
      <c r="Z153" s="4"/>
      <c r="AA153" s="4">
        <f t="shared" si="38"/>
        <v>3884913.2237043814</v>
      </c>
      <c r="AB153" s="4">
        <v>82985625.413200006</v>
      </c>
      <c r="AC153" s="5">
        <f t="shared" si="34"/>
        <v>213349328.61479998</v>
      </c>
    </row>
    <row r="154" spans="1:29" ht="24.9" customHeight="1" x14ac:dyDescent="0.25">
      <c r="A154" s="1"/>
      <c r="B154" s="153" t="s">
        <v>826</v>
      </c>
      <c r="C154" s="154"/>
      <c r="D154" s="11"/>
      <c r="E154" s="11">
        <f>SUM(E131:E153)</f>
        <v>2317608191.8439999</v>
      </c>
      <c r="F154" s="11">
        <f t="shared" ref="F154:M154" si="39">SUM(F131:F153)</f>
        <v>-139538498.51999995</v>
      </c>
      <c r="G154" s="11">
        <f t="shared" si="39"/>
        <v>650306262.45410001</v>
      </c>
      <c r="H154" s="11">
        <f t="shared" si="39"/>
        <v>97545939.368359625</v>
      </c>
      <c r="I154" s="11">
        <f t="shared" si="39"/>
        <v>121183731.52169999</v>
      </c>
      <c r="J154" s="11">
        <f t="shared" si="39"/>
        <v>91963811.810040355</v>
      </c>
      <c r="K154" s="11">
        <f t="shared" si="39"/>
        <v>45981905.905020177</v>
      </c>
      <c r="L154" s="11">
        <f t="shared" si="39"/>
        <v>45981905.905020177</v>
      </c>
      <c r="M154" s="11">
        <f t="shared" si="39"/>
        <v>1991668863.2709</v>
      </c>
      <c r="N154" s="6">
        <f t="shared" si="33"/>
        <v>4963572664.3223801</v>
      </c>
      <c r="O154" s="8"/>
      <c r="P154" s="148"/>
      <c r="Q154" s="9">
        <v>11</v>
      </c>
      <c r="R154" s="105" t="s">
        <v>58</v>
      </c>
      <c r="S154" s="4" t="s">
        <v>201</v>
      </c>
      <c r="T154" s="4">
        <v>93713897.784999996</v>
      </c>
      <c r="U154" s="4">
        <f t="shared" si="37"/>
        <v>-3018317.48</v>
      </c>
      <c r="V154" s="4">
        <v>26295529.5132</v>
      </c>
      <c r="W154" s="4">
        <v>3944329.4269905915</v>
      </c>
      <c r="X154" s="4">
        <v>5257611.8141000001</v>
      </c>
      <c r="Y154" s="4">
        <v>3718612.7017094083</v>
      </c>
      <c r="Z154" s="4"/>
      <c r="AA154" s="4">
        <f t="shared" si="38"/>
        <v>3718612.7017094083</v>
      </c>
      <c r="AB154" s="4">
        <v>82941092.287400007</v>
      </c>
      <c r="AC154" s="5">
        <f t="shared" si="34"/>
        <v>207595144.23430002</v>
      </c>
    </row>
    <row r="155" spans="1:29" ht="24.9" customHeight="1" x14ac:dyDescent="0.25">
      <c r="A155" s="146">
        <v>8</v>
      </c>
      <c r="B155" s="147" t="s">
        <v>912</v>
      </c>
      <c r="C155" s="1">
        <v>1</v>
      </c>
      <c r="D155" s="4" t="s">
        <v>211</v>
      </c>
      <c r="E155" s="4">
        <v>90976297.215599999</v>
      </c>
      <c r="F155" s="4">
        <v>0</v>
      </c>
      <c r="G155" s="4">
        <v>25527376.034699999</v>
      </c>
      <c r="H155" s="4">
        <v>3829106.4052505745</v>
      </c>
      <c r="I155" s="4">
        <v>4344940.0728000002</v>
      </c>
      <c r="J155" s="4">
        <v>3609983.3896494256</v>
      </c>
      <c r="K155" s="4">
        <v>0</v>
      </c>
      <c r="L155" s="4">
        <f t="shared" si="31"/>
        <v>3609983.3896494256</v>
      </c>
      <c r="M155" s="4">
        <v>71184025.442100003</v>
      </c>
      <c r="N155" s="5">
        <f t="shared" si="33"/>
        <v>195126788.48729998</v>
      </c>
      <c r="O155" s="8"/>
      <c r="P155" s="148"/>
      <c r="Q155" s="9">
        <v>12</v>
      </c>
      <c r="R155" s="105" t="s">
        <v>58</v>
      </c>
      <c r="S155" s="4" t="s">
        <v>588</v>
      </c>
      <c r="T155" s="4">
        <v>99564289.999499992</v>
      </c>
      <c r="U155" s="4">
        <f t="shared" si="37"/>
        <v>-3018317.48</v>
      </c>
      <c r="V155" s="4">
        <v>27937112.723099999</v>
      </c>
      <c r="W155" s="4">
        <v>4190566.9084456284</v>
      </c>
      <c r="X155" s="4">
        <v>4961516.2232999997</v>
      </c>
      <c r="Y155" s="4">
        <v>3950759.0889543714</v>
      </c>
      <c r="Z155" s="4"/>
      <c r="AA155" s="4">
        <f t="shared" si="38"/>
        <v>3950759.0889543714</v>
      </c>
      <c r="AB155" s="4">
        <v>77737352.878199995</v>
      </c>
      <c r="AC155" s="5">
        <f t="shared" si="34"/>
        <v>210361764.1182</v>
      </c>
    </row>
    <row r="156" spans="1:29" ht="24.9" customHeight="1" x14ac:dyDescent="0.25">
      <c r="A156" s="146"/>
      <c r="B156" s="148"/>
      <c r="C156" s="1">
        <v>2</v>
      </c>
      <c r="D156" s="4" t="s">
        <v>212</v>
      </c>
      <c r="E156" s="4">
        <v>87970755.874400005</v>
      </c>
      <c r="F156" s="4">
        <v>0</v>
      </c>
      <c r="G156" s="4">
        <v>24684040.063000001</v>
      </c>
      <c r="H156" s="4">
        <v>3702606.0094155553</v>
      </c>
      <c r="I156" s="4">
        <v>4721665.2445</v>
      </c>
      <c r="J156" s="4">
        <v>3490722.058384445</v>
      </c>
      <c r="K156" s="4">
        <v>0</v>
      </c>
      <c r="L156" s="4">
        <f t="shared" si="31"/>
        <v>3490722.058384445</v>
      </c>
      <c r="M156" s="4">
        <v>77804791.450100005</v>
      </c>
      <c r="N156" s="5">
        <f t="shared" si="33"/>
        <v>197652915.45530003</v>
      </c>
      <c r="O156" s="8"/>
      <c r="P156" s="149"/>
      <c r="Q156" s="9">
        <v>13</v>
      </c>
      <c r="R156" s="105" t="s">
        <v>58</v>
      </c>
      <c r="S156" s="4" t="s">
        <v>589</v>
      </c>
      <c r="T156" s="4">
        <v>79926748.891100004</v>
      </c>
      <c r="U156" s="4">
        <f t="shared" si="37"/>
        <v>-3018317.48</v>
      </c>
      <c r="V156" s="4">
        <v>22426942.364300001</v>
      </c>
      <c r="W156" s="4">
        <v>3364041.3546655048</v>
      </c>
      <c r="X156" s="4">
        <v>4502591.4097999996</v>
      </c>
      <c r="Y156" s="4">
        <v>3171531.9782344955</v>
      </c>
      <c r="Z156" s="4"/>
      <c r="AA156" s="4">
        <f t="shared" si="38"/>
        <v>3171531.9782344955</v>
      </c>
      <c r="AB156" s="4">
        <v>69671967.197300002</v>
      </c>
      <c r="AC156" s="5">
        <f t="shared" si="34"/>
        <v>175542914.30559999</v>
      </c>
    </row>
    <row r="157" spans="1:29" ht="24.9" customHeight="1" x14ac:dyDescent="0.25">
      <c r="A157" s="146"/>
      <c r="B157" s="148"/>
      <c r="C157" s="1">
        <v>3</v>
      </c>
      <c r="D157" s="4" t="s">
        <v>213</v>
      </c>
      <c r="E157" s="4">
        <v>123419159.4894</v>
      </c>
      <c r="F157" s="4">
        <v>0</v>
      </c>
      <c r="G157" s="4">
        <v>34630638.865199998</v>
      </c>
      <c r="H157" s="4">
        <v>5194595.829800779</v>
      </c>
      <c r="I157" s="4">
        <v>6032318.2611999996</v>
      </c>
      <c r="J157" s="4">
        <v>4897331.8255992206</v>
      </c>
      <c r="K157" s="4">
        <v>0</v>
      </c>
      <c r="L157" s="4">
        <f t="shared" si="31"/>
        <v>4897331.8255992206</v>
      </c>
      <c r="M157" s="4">
        <v>100838895.8691</v>
      </c>
      <c r="N157" s="5">
        <f t="shared" si="33"/>
        <v>268980621.87910002</v>
      </c>
      <c r="O157" s="8"/>
      <c r="P157" s="1"/>
      <c r="Q157" s="154"/>
      <c r="R157" s="155"/>
      <c r="S157" s="11"/>
      <c r="T157" s="11">
        <f>T144+T145+T146+T147+T148+T149+T150+T151+T152+T153+T154+T155+T156</f>
        <v>1277081573.5380001</v>
      </c>
      <c r="U157" s="11">
        <f t="shared" ref="U157" si="40">SUM(U134:U156)</f>
        <v>-39238127.239999995</v>
      </c>
      <c r="V157" s="11">
        <f t="shared" ref="V157:AA157" si="41">V144+V145+V146+V147+V148+V149+V150+V151+V152+V153+V154+V155+V156</f>
        <v>358341046.54110003</v>
      </c>
      <c r="W157" s="11">
        <f>W144+W145+W146+W147+W148+W149+W150+W151+W152+W153+W154+W155+W156</f>
        <v>53751156.981108062</v>
      </c>
      <c r="X157" s="11">
        <f t="shared" si="41"/>
        <v>67632618.285500005</v>
      </c>
      <c r="Y157" s="11">
        <f t="shared" si="41"/>
        <v>50675213.311491944</v>
      </c>
      <c r="Z157" s="11">
        <f t="shared" si="41"/>
        <v>0</v>
      </c>
      <c r="AA157" s="11">
        <f t="shared" si="41"/>
        <v>50675213.311491944</v>
      </c>
      <c r="AB157" s="11">
        <f>AB144+AB145+AB146+AB147+AB148+AB149+AB150+AB151+AB152+AB153+AB154+AB155+AB156</f>
        <v>1065644947.033</v>
      </c>
      <c r="AC157" s="6">
        <f t="shared" ref="AC157" si="42">T157+U157+V157+W157+AA157+AB157</f>
        <v>2766255810.1647</v>
      </c>
    </row>
    <row r="158" spans="1:29" ht="24.9" customHeight="1" x14ac:dyDescent="0.25">
      <c r="A158" s="146"/>
      <c r="B158" s="148"/>
      <c r="C158" s="1">
        <v>4</v>
      </c>
      <c r="D158" s="4" t="s">
        <v>214</v>
      </c>
      <c r="E158" s="4">
        <v>71093167.685200006</v>
      </c>
      <c r="F158" s="4">
        <v>0</v>
      </c>
      <c r="G158" s="4">
        <v>19948295.111400001</v>
      </c>
      <c r="H158" s="4">
        <v>2992244.2667054487</v>
      </c>
      <c r="I158" s="4">
        <v>4134253.8051999998</v>
      </c>
      <c r="J158" s="4">
        <v>2821011.2118945513</v>
      </c>
      <c r="K158" s="4">
        <v>0</v>
      </c>
      <c r="L158" s="4">
        <f t="shared" si="31"/>
        <v>2821011.2118945513</v>
      </c>
      <c r="M158" s="4">
        <v>67481314.331799999</v>
      </c>
      <c r="N158" s="5">
        <f t="shared" si="33"/>
        <v>164336032.60700002</v>
      </c>
      <c r="O158" s="8"/>
      <c r="P158" s="147">
        <v>26</v>
      </c>
      <c r="Q158" s="9">
        <v>1</v>
      </c>
      <c r="R158" s="105" t="s">
        <v>59</v>
      </c>
      <c r="S158" s="4" t="s">
        <v>590</v>
      </c>
      <c r="T158" s="4">
        <v>87885400.374300003</v>
      </c>
      <c r="U158" s="4">
        <v>0</v>
      </c>
      <c r="V158" s="4">
        <v>24660089.8473</v>
      </c>
      <c r="W158" s="4">
        <v>3699013.4770905548</v>
      </c>
      <c r="X158" s="4">
        <v>4887849.8036000002</v>
      </c>
      <c r="Y158" s="4">
        <v>3487335.1109094452</v>
      </c>
      <c r="Z158" s="4">
        <f>Y158/2</f>
        <v>1743667.5554547226</v>
      </c>
      <c r="AA158" s="4">
        <f>Y158-Z158</f>
        <v>1743667.5554547226</v>
      </c>
      <c r="AB158" s="4">
        <v>76814153.4648</v>
      </c>
      <c r="AC158" s="5">
        <f t="shared" si="34"/>
        <v>194802324.71894526</v>
      </c>
    </row>
    <row r="159" spans="1:29" ht="24.9" customHeight="1" x14ac:dyDescent="0.25">
      <c r="A159" s="146"/>
      <c r="B159" s="148"/>
      <c r="C159" s="1">
        <v>5</v>
      </c>
      <c r="D159" s="4" t="s">
        <v>215</v>
      </c>
      <c r="E159" s="4">
        <v>98398719.9287</v>
      </c>
      <c r="F159" s="4">
        <v>0</v>
      </c>
      <c r="G159" s="4">
        <v>27610061.1019</v>
      </c>
      <c r="H159" s="4">
        <v>4141509.1652356214</v>
      </c>
      <c r="I159" s="4">
        <v>5099086.0126999998</v>
      </c>
      <c r="J159" s="4">
        <v>3904508.7059643785</v>
      </c>
      <c r="K159" s="4">
        <v>0</v>
      </c>
      <c r="L159" s="4">
        <f t="shared" si="31"/>
        <v>3904508.7059643785</v>
      </c>
      <c r="M159" s="4">
        <v>84437782.237800002</v>
      </c>
      <c r="N159" s="5">
        <f t="shared" si="33"/>
        <v>218492581.13959998</v>
      </c>
      <c r="O159" s="8"/>
      <c r="P159" s="148"/>
      <c r="Q159" s="9">
        <v>2</v>
      </c>
      <c r="R159" s="105" t="s">
        <v>59</v>
      </c>
      <c r="S159" s="4" t="s">
        <v>591</v>
      </c>
      <c r="T159" s="4">
        <v>75455608.551599994</v>
      </c>
      <c r="U159" s="4">
        <v>0</v>
      </c>
      <c r="V159" s="4">
        <v>21172368.544100001</v>
      </c>
      <c r="W159" s="4">
        <v>3175855.281655476</v>
      </c>
      <c r="X159" s="4">
        <v>4137658.827</v>
      </c>
      <c r="Y159" s="4">
        <v>2994114.9712445242</v>
      </c>
      <c r="Z159" s="4">
        <f t="shared" ref="Z159:Z182" si="43">Y159/2</f>
        <v>1497057.4856222621</v>
      </c>
      <c r="AA159" s="4">
        <f t="shared" ref="AA159:AA182" si="44">Y159-Z159</f>
        <v>1497057.4856222621</v>
      </c>
      <c r="AB159" s="4">
        <v>63629903.2733</v>
      </c>
      <c r="AC159" s="5">
        <f t="shared" si="34"/>
        <v>164930793.13627774</v>
      </c>
    </row>
    <row r="160" spans="1:29" ht="24.9" customHeight="1" x14ac:dyDescent="0.25">
      <c r="A160" s="146"/>
      <c r="B160" s="148"/>
      <c r="C160" s="1">
        <v>6</v>
      </c>
      <c r="D160" s="4" t="s">
        <v>216</v>
      </c>
      <c r="E160" s="4">
        <v>70885987.703999996</v>
      </c>
      <c r="F160" s="4">
        <v>0</v>
      </c>
      <c r="G160" s="4">
        <v>19890161.713399999</v>
      </c>
      <c r="H160" s="4">
        <v>2983524.2569904476</v>
      </c>
      <c r="I160" s="4">
        <v>4006333.5937999999</v>
      </c>
      <c r="J160" s="4">
        <v>2812790.2102095522</v>
      </c>
      <c r="K160" s="4">
        <v>0</v>
      </c>
      <c r="L160" s="4">
        <f t="shared" si="31"/>
        <v>2812790.2102095522</v>
      </c>
      <c r="M160" s="4">
        <v>65233177.357799999</v>
      </c>
      <c r="N160" s="5">
        <f t="shared" si="33"/>
        <v>161805641.24239999</v>
      </c>
      <c r="O160" s="8"/>
      <c r="P160" s="148"/>
      <c r="Q160" s="9">
        <v>3</v>
      </c>
      <c r="R160" s="105" t="s">
        <v>59</v>
      </c>
      <c r="S160" s="4" t="s">
        <v>592</v>
      </c>
      <c r="T160" s="4">
        <v>86412336.717199996</v>
      </c>
      <c r="U160" s="4">
        <v>0</v>
      </c>
      <c r="V160" s="4">
        <v>24246757.462400001</v>
      </c>
      <c r="W160" s="4">
        <v>3637013.6193155455</v>
      </c>
      <c r="X160" s="4">
        <v>5437112.7388000004</v>
      </c>
      <c r="Y160" s="4">
        <v>3428883.2339844545</v>
      </c>
      <c r="Z160" s="4">
        <f t="shared" si="43"/>
        <v>1714441.6169922273</v>
      </c>
      <c r="AA160" s="4">
        <f t="shared" si="44"/>
        <v>1714441.6169922273</v>
      </c>
      <c r="AB160" s="4">
        <v>86467188.740199998</v>
      </c>
      <c r="AC160" s="5">
        <f t="shared" si="34"/>
        <v>202477738.15610778</v>
      </c>
    </row>
    <row r="161" spans="1:29" ht="24.9" customHeight="1" x14ac:dyDescent="0.25">
      <c r="A161" s="146"/>
      <c r="B161" s="148"/>
      <c r="C161" s="1">
        <v>7</v>
      </c>
      <c r="D161" s="4" t="s">
        <v>217</v>
      </c>
      <c r="E161" s="4">
        <v>118827913.43710001</v>
      </c>
      <c r="F161" s="4">
        <v>0</v>
      </c>
      <c r="G161" s="4">
        <v>33342364.138300002</v>
      </c>
      <c r="H161" s="4">
        <v>5001354.6207707496</v>
      </c>
      <c r="I161" s="4">
        <v>5650604.6683</v>
      </c>
      <c r="J161" s="4">
        <v>4715148.9659292502</v>
      </c>
      <c r="K161" s="4">
        <v>0</v>
      </c>
      <c r="L161" s="4">
        <f t="shared" si="31"/>
        <v>4715148.9659292502</v>
      </c>
      <c r="M161" s="4">
        <v>94130460.727200001</v>
      </c>
      <c r="N161" s="5">
        <f t="shared" si="33"/>
        <v>256017241.88929999</v>
      </c>
      <c r="O161" s="8"/>
      <c r="P161" s="148"/>
      <c r="Q161" s="9">
        <v>4</v>
      </c>
      <c r="R161" s="105" t="s">
        <v>59</v>
      </c>
      <c r="S161" s="4" t="s">
        <v>593</v>
      </c>
      <c r="T161" s="4">
        <v>140666590.46540001</v>
      </c>
      <c r="U161" s="4">
        <v>0</v>
      </c>
      <c r="V161" s="4">
        <v>39470159.3737</v>
      </c>
      <c r="W161" s="4">
        <v>5920523.9060208881</v>
      </c>
      <c r="X161" s="4">
        <v>5275972.8221000005</v>
      </c>
      <c r="Y161" s="4">
        <v>5581718.2123791119</v>
      </c>
      <c r="Z161" s="4">
        <f t="shared" si="43"/>
        <v>2790859.106189556</v>
      </c>
      <c r="AA161" s="4">
        <f t="shared" si="44"/>
        <v>2790859.106189556</v>
      </c>
      <c r="AB161" s="4">
        <v>83635231.218999997</v>
      </c>
      <c r="AC161" s="5">
        <f t="shared" si="34"/>
        <v>272483364.07031041</v>
      </c>
    </row>
    <row r="162" spans="1:29" ht="24.9" customHeight="1" x14ac:dyDescent="0.25">
      <c r="A162" s="146"/>
      <c r="B162" s="148"/>
      <c r="C162" s="1">
        <v>8</v>
      </c>
      <c r="D162" s="4" t="s">
        <v>218</v>
      </c>
      <c r="E162" s="4">
        <v>78636217.5458</v>
      </c>
      <c r="F162" s="4">
        <v>0</v>
      </c>
      <c r="G162" s="4">
        <v>22064827.396499999</v>
      </c>
      <c r="H162" s="4">
        <v>3309724.1095154965</v>
      </c>
      <c r="I162" s="4">
        <v>4401869.6845000004</v>
      </c>
      <c r="J162" s="4">
        <v>3120323.0715845032</v>
      </c>
      <c r="K162" s="4">
        <v>0</v>
      </c>
      <c r="L162" s="4">
        <f t="shared" si="31"/>
        <v>3120323.0715845032</v>
      </c>
      <c r="M162" s="4">
        <v>72184536.334999993</v>
      </c>
      <c r="N162" s="5">
        <f t="shared" si="33"/>
        <v>179315628.45840001</v>
      </c>
      <c r="O162" s="8"/>
      <c r="P162" s="148"/>
      <c r="Q162" s="9">
        <v>5</v>
      </c>
      <c r="R162" s="105" t="s">
        <v>59</v>
      </c>
      <c r="S162" s="4" t="s">
        <v>594</v>
      </c>
      <c r="T162" s="4">
        <v>84435923.052000001</v>
      </c>
      <c r="U162" s="4">
        <v>0</v>
      </c>
      <c r="V162" s="4">
        <v>23692188.235300001</v>
      </c>
      <c r="W162" s="4">
        <v>3553828.2353355335</v>
      </c>
      <c r="X162" s="4">
        <v>5031460.6864</v>
      </c>
      <c r="Y162" s="4">
        <v>3350458.1857644673</v>
      </c>
      <c r="Z162" s="4">
        <f t="shared" si="43"/>
        <v>1675229.0928822337</v>
      </c>
      <c r="AA162" s="4">
        <f t="shared" si="44"/>
        <v>1675229.0928822337</v>
      </c>
      <c r="AB162" s="4">
        <v>79338046.539299995</v>
      </c>
      <c r="AC162" s="5">
        <f t="shared" si="34"/>
        <v>192695215.15481776</v>
      </c>
    </row>
    <row r="163" spans="1:29" ht="24.9" customHeight="1" x14ac:dyDescent="0.25">
      <c r="A163" s="146"/>
      <c r="B163" s="148"/>
      <c r="C163" s="1">
        <v>9</v>
      </c>
      <c r="D163" s="4" t="s">
        <v>219</v>
      </c>
      <c r="E163" s="4">
        <v>93392432.423700005</v>
      </c>
      <c r="F163" s="4">
        <v>0</v>
      </c>
      <c r="G163" s="4">
        <v>26205328.3574</v>
      </c>
      <c r="H163" s="4">
        <v>3930799.2535955897</v>
      </c>
      <c r="I163" s="4">
        <v>4867611.3443999998</v>
      </c>
      <c r="J163" s="4">
        <v>3705856.8010044098</v>
      </c>
      <c r="K163" s="4">
        <v>0</v>
      </c>
      <c r="L163" s="4">
        <f t="shared" si="31"/>
        <v>3705856.8010044098</v>
      </c>
      <c r="M163" s="4">
        <v>80369724.856299996</v>
      </c>
      <c r="N163" s="5">
        <f t="shared" si="33"/>
        <v>207604141.692</v>
      </c>
      <c r="O163" s="8"/>
      <c r="P163" s="148"/>
      <c r="Q163" s="9">
        <v>6</v>
      </c>
      <c r="R163" s="105" t="s">
        <v>59</v>
      </c>
      <c r="S163" s="4" t="s">
        <v>595</v>
      </c>
      <c r="T163" s="4">
        <v>88928922.455200002</v>
      </c>
      <c r="U163" s="4">
        <v>0</v>
      </c>
      <c r="V163" s="4">
        <v>24952895.571199998</v>
      </c>
      <c r="W163" s="4">
        <v>3742934.3356355615</v>
      </c>
      <c r="X163" s="4">
        <v>5160265.2992000002</v>
      </c>
      <c r="Y163" s="4">
        <v>3528742.5708644385</v>
      </c>
      <c r="Z163" s="4">
        <f t="shared" si="43"/>
        <v>1764371.2854322193</v>
      </c>
      <c r="AA163" s="4">
        <f t="shared" si="44"/>
        <v>1764371.2854322193</v>
      </c>
      <c r="AB163" s="4">
        <v>81601726.447400004</v>
      </c>
      <c r="AC163" s="5">
        <f t="shared" si="34"/>
        <v>200990850.09486777</v>
      </c>
    </row>
    <row r="164" spans="1:29" ht="24.9" customHeight="1" x14ac:dyDescent="0.25">
      <c r="A164" s="146"/>
      <c r="B164" s="148"/>
      <c r="C164" s="1">
        <v>10</v>
      </c>
      <c r="D164" s="4" t="s">
        <v>220</v>
      </c>
      <c r="E164" s="4">
        <v>79604165.581400007</v>
      </c>
      <c r="F164" s="4">
        <v>0</v>
      </c>
      <c r="G164" s="4">
        <v>22336427.519200001</v>
      </c>
      <c r="H164" s="4">
        <v>3350464.1278605028</v>
      </c>
      <c r="I164" s="4">
        <v>4299905.1626000004</v>
      </c>
      <c r="J164" s="4">
        <v>3158731.7168394974</v>
      </c>
      <c r="K164" s="4">
        <v>0</v>
      </c>
      <c r="L164" s="4">
        <f t="shared" si="31"/>
        <v>3158731.7168394974</v>
      </c>
      <c r="M164" s="4">
        <v>70392558.280900002</v>
      </c>
      <c r="N164" s="5">
        <f t="shared" si="33"/>
        <v>178842347.22619998</v>
      </c>
      <c r="O164" s="8"/>
      <c r="P164" s="148"/>
      <c r="Q164" s="9">
        <v>7</v>
      </c>
      <c r="R164" s="105" t="s">
        <v>59</v>
      </c>
      <c r="S164" s="4" t="s">
        <v>596</v>
      </c>
      <c r="T164" s="4">
        <v>84232379.740100011</v>
      </c>
      <c r="U164" s="4">
        <v>0</v>
      </c>
      <c r="V164" s="4">
        <v>23635075.263900001</v>
      </c>
      <c r="W164" s="4">
        <v>3545261.2896155319</v>
      </c>
      <c r="X164" s="4">
        <v>4833782.0750000002</v>
      </c>
      <c r="Y164" s="4">
        <v>3342381.4887844683</v>
      </c>
      <c r="Z164" s="4">
        <f t="shared" si="43"/>
        <v>1671190.7443922341</v>
      </c>
      <c r="AA164" s="4">
        <f t="shared" si="44"/>
        <v>1671190.7443922341</v>
      </c>
      <c r="AB164" s="4">
        <v>75863938.8081</v>
      </c>
      <c r="AC164" s="5">
        <f t="shared" si="34"/>
        <v>188947845.84610778</v>
      </c>
    </row>
    <row r="165" spans="1:29" ht="24.9" customHeight="1" x14ac:dyDescent="0.25">
      <c r="A165" s="146"/>
      <c r="B165" s="148"/>
      <c r="C165" s="1">
        <v>11</v>
      </c>
      <c r="D165" s="4" t="s">
        <v>221</v>
      </c>
      <c r="E165" s="4">
        <v>114693488.29520001</v>
      </c>
      <c r="F165" s="4">
        <v>0</v>
      </c>
      <c r="G165" s="4">
        <v>32182270.481899999</v>
      </c>
      <c r="H165" s="4">
        <v>4827340.5723257242</v>
      </c>
      <c r="I165" s="4">
        <v>6095180.318</v>
      </c>
      <c r="J165" s="4">
        <v>4551092.9805742754</v>
      </c>
      <c r="K165" s="4">
        <v>0</v>
      </c>
      <c r="L165" s="4">
        <f t="shared" si="31"/>
        <v>4551092.9805742754</v>
      </c>
      <c r="M165" s="4">
        <v>101943666.6683</v>
      </c>
      <c r="N165" s="5">
        <f t="shared" si="33"/>
        <v>258197858.99830002</v>
      </c>
      <c r="O165" s="8"/>
      <c r="P165" s="148"/>
      <c r="Q165" s="9">
        <v>8</v>
      </c>
      <c r="R165" s="105" t="s">
        <v>59</v>
      </c>
      <c r="S165" s="4" t="s">
        <v>597</v>
      </c>
      <c r="T165" s="4">
        <v>75266968.058800012</v>
      </c>
      <c r="U165" s="4">
        <v>0</v>
      </c>
      <c r="V165" s="4">
        <v>21119437.209800001</v>
      </c>
      <c r="W165" s="4">
        <v>3167915.5814554752</v>
      </c>
      <c r="X165" s="4">
        <v>4471157.6397000002</v>
      </c>
      <c r="Y165" s="4">
        <v>2986629.6255445243</v>
      </c>
      <c r="Z165" s="4">
        <f t="shared" si="43"/>
        <v>1493314.8127722621</v>
      </c>
      <c r="AA165" s="4">
        <f t="shared" si="44"/>
        <v>1493314.8127722621</v>
      </c>
      <c r="AB165" s="4">
        <v>69490986.547199994</v>
      </c>
      <c r="AC165" s="5">
        <f t="shared" si="34"/>
        <v>170538622.21002775</v>
      </c>
    </row>
    <row r="166" spans="1:29" ht="24.9" customHeight="1" x14ac:dyDescent="0.25">
      <c r="A166" s="146"/>
      <c r="B166" s="148"/>
      <c r="C166" s="1">
        <v>12</v>
      </c>
      <c r="D166" s="4" t="s">
        <v>222</v>
      </c>
      <c r="E166" s="4">
        <v>81227760.035500005</v>
      </c>
      <c r="F166" s="4">
        <v>0</v>
      </c>
      <c r="G166" s="4">
        <v>22791997.897799999</v>
      </c>
      <c r="H166" s="4">
        <v>3418799.6846655128</v>
      </c>
      <c r="I166" s="4">
        <v>4545013.5239000004</v>
      </c>
      <c r="J166" s="4">
        <v>3223156.7285344871</v>
      </c>
      <c r="K166" s="4">
        <v>0</v>
      </c>
      <c r="L166" s="4">
        <f t="shared" si="31"/>
        <v>3223156.7285344871</v>
      </c>
      <c r="M166" s="4">
        <v>74700221.343199998</v>
      </c>
      <c r="N166" s="5">
        <f t="shared" si="33"/>
        <v>185361935.68970001</v>
      </c>
      <c r="O166" s="8"/>
      <c r="P166" s="148"/>
      <c r="Q166" s="9">
        <v>9</v>
      </c>
      <c r="R166" s="105" t="s">
        <v>59</v>
      </c>
      <c r="S166" s="4" t="s">
        <v>598</v>
      </c>
      <c r="T166" s="4">
        <v>81217391.4155</v>
      </c>
      <c r="U166" s="4">
        <v>0</v>
      </c>
      <c r="V166" s="4">
        <v>22789088.528299998</v>
      </c>
      <c r="W166" s="4">
        <v>3418363.2792305127</v>
      </c>
      <c r="X166" s="4">
        <v>4781214.8475000001</v>
      </c>
      <c r="Y166" s="4">
        <v>3222745.2966694874</v>
      </c>
      <c r="Z166" s="4">
        <f t="shared" si="43"/>
        <v>1611372.6483347437</v>
      </c>
      <c r="AA166" s="4">
        <f t="shared" si="44"/>
        <v>1611372.6483347437</v>
      </c>
      <c r="AB166" s="4">
        <v>74940094.747500002</v>
      </c>
      <c r="AC166" s="5">
        <f t="shared" si="34"/>
        <v>183976310.61886525</v>
      </c>
    </row>
    <row r="167" spans="1:29" ht="24.9" customHeight="1" x14ac:dyDescent="0.25">
      <c r="A167" s="146"/>
      <c r="B167" s="148"/>
      <c r="C167" s="1">
        <v>13</v>
      </c>
      <c r="D167" s="4" t="s">
        <v>223</v>
      </c>
      <c r="E167" s="4">
        <v>93717915.614199996</v>
      </c>
      <c r="F167" s="4">
        <v>0</v>
      </c>
      <c r="G167" s="4">
        <v>26296656.890700001</v>
      </c>
      <c r="H167" s="4">
        <v>3944498.5335955918</v>
      </c>
      <c r="I167" s="4">
        <v>5448196.0000999998</v>
      </c>
      <c r="J167" s="4">
        <v>3718772.1311044083</v>
      </c>
      <c r="K167" s="4">
        <v>0</v>
      </c>
      <c r="L167" s="4">
        <f t="shared" si="31"/>
        <v>3718772.1311044083</v>
      </c>
      <c r="M167" s="4">
        <v>90573224.494499996</v>
      </c>
      <c r="N167" s="5">
        <f t="shared" si="33"/>
        <v>218251067.66409999</v>
      </c>
      <c r="O167" s="8"/>
      <c r="P167" s="148"/>
      <c r="Q167" s="9">
        <v>10</v>
      </c>
      <c r="R167" s="105" t="s">
        <v>59</v>
      </c>
      <c r="S167" s="4" t="s">
        <v>599</v>
      </c>
      <c r="T167" s="4">
        <v>89443162.502199993</v>
      </c>
      <c r="U167" s="4">
        <v>0</v>
      </c>
      <c r="V167" s="4">
        <v>25097188.089699998</v>
      </c>
      <c r="W167" s="4">
        <v>3764578.2134955651</v>
      </c>
      <c r="X167" s="4">
        <v>5077022.2626</v>
      </c>
      <c r="Y167" s="4">
        <v>3549147.8642044347</v>
      </c>
      <c r="Z167" s="4">
        <f t="shared" si="43"/>
        <v>1774573.9321022173</v>
      </c>
      <c r="AA167" s="4">
        <f t="shared" si="44"/>
        <v>1774573.9321022173</v>
      </c>
      <c r="AB167" s="4">
        <v>80138769.605100006</v>
      </c>
      <c r="AC167" s="5">
        <f t="shared" si="34"/>
        <v>200218272.34259778</v>
      </c>
    </row>
    <row r="168" spans="1:29" ht="24.9" customHeight="1" x14ac:dyDescent="0.25">
      <c r="A168" s="146"/>
      <c r="B168" s="148"/>
      <c r="C168" s="1">
        <v>14</v>
      </c>
      <c r="D168" s="4" t="s">
        <v>224</v>
      </c>
      <c r="E168" s="4">
        <v>82841754.41399999</v>
      </c>
      <c r="F168" s="4">
        <v>0</v>
      </c>
      <c r="G168" s="4">
        <v>23244874.555399999</v>
      </c>
      <c r="H168" s="4">
        <v>3486731.1832955228</v>
      </c>
      <c r="I168" s="4">
        <v>4243929.5120000001</v>
      </c>
      <c r="J168" s="4">
        <v>3287200.8046044768</v>
      </c>
      <c r="K168" s="4">
        <v>0</v>
      </c>
      <c r="L168" s="4">
        <f t="shared" si="31"/>
        <v>3287200.8046044768</v>
      </c>
      <c r="M168" s="4">
        <v>69408812.800099999</v>
      </c>
      <c r="N168" s="5">
        <f t="shared" si="33"/>
        <v>182269373.75739998</v>
      </c>
      <c r="O168" s="8"/>
      <c r="P168" s="148"/>
      <c r="Q168" s="9">
        <v>11</v>
      </c>
      <c r="R168" s="105" t="s">
        <v>59</v>
      </c>
      <c r="S168" s="4" t="s">
        <v>600</v>
      </c>
      <c r="T168" s="4">
        <v>87367607.627200007</v>
      </c>
      <c r="U168" s="4">
        <v>0</v>
      </c>
      <c r="V168" s="4">
        <v>24514800.463500001</v>
      </c>
      <c r="W168" s="4">
        <v>3677220.0695155514</v>
      </c>
      <c r="X168" s="4">
        <v>4661482.8015999999</v>
      </c>
      <c r="Y168" s="4">
        <v>3466788.8447844489</v>
      </c>
      <c r="Z168" s="4">
        <f t="shared" si="43"/>
        <v>1733394.4223922244</v>
      </c>
      <c r="AA168" s="4">
        <f t="shared" si="44"/>
        <v>1733394.4223922244</v>
      </c>
      <c r="AB168" s="4">
        <v>72835860.893700004</v>
      </c>
      <c r="AC168" s="5">
        <f t="shared" si="34"/>
        <v>190128883.47630778</v>
      </c>
    </row>
    <row r="169" spans="1:29" ht="24.9" customHeight="1" x14ac:dyDescent="0.25">
      <c r="A169" s="146"/>
      <c r="B169" s="148"/>
      <c r="C169" s="1">
        <v>15</v>
      </c>
      <c r="D169" s="4" t="s">
        <v>225</v>
      </c>
      <c r="E169" s="4">
        <v>76237572.490999997</v>
      </c>
      <c r="F169" s="4">
        <v>0</v>
      </c>
      <c r="G169" s="4">
        <v>21391782.7007</v>
      </c>
      <c r="H169" s="4">
        <v>3208767.4051504815</v>
      </c>
      <c r="I169" s="4">
        <v>3953587.4986999999</v>
      </c>
      <c r="J169" s="4">
        <v>3025143.6778495186</v>
      </c>
      <c r="K169" s="4">
        <v>0</v>
      </c>
      <c r="L169" s="4">
        <f t="shared" si="31"/>
        <v>3025143.6778495186</v>
      </c>
      <c r="M169" s="4">
        <v>64306189.782499999</v>
      </c>
      <c r="N169" s="5">
        <f t="shared" si="33"/>
        <v>168169456.05720001</v>
      </c>
      <c r="O169" s="8"/>
      <c r="P169" s="148"/>
      <c r="Q169" s="9">
        <v>12</v>
      </c>
      <c r="R169" s="105" t="s">
        <v>59</v>
      </c>
      <c r="S169" s="4" t="s">
        <v>601</v>
      </c>
      <c r="T169" s="4">
        <v>101662767.8221</v>
      </c>
      <c r="U169" s="4">
        <v>0</v>
      </c>
      <c r="V169" s="4">
        <v>28525932.384</v>
      </c>
      <c r="W169" s="4">
        <v>4278889.8575756419</v>
      </c>
      <c r="X169" s="4">
        <v>5653105.4145999998</v>
      </c>
      <c r="Y169" s="4">
        <v>4034027.7019243585</v>
      </c>
      <c r="Z169" s="4">
        <f t="shared" si="43"/>
        <v>2017013.8509621792</v>
      </c>
      <c r="AA169" s="4">
        <f t="shared" si="44"/>
        <v>2017013.8509621792</v>
      </c>
      <c r="AB169" s="4">
        <v>90263157.4551</v>
      </c>
      <c r="AC169" s="5">
        <f t="shared" si="34"/>
        <v>226747761.36973783</v>
      </c>
    </row>
    <row r="170" spans="1:29" ht="24.9" customHeight="1" x14ac:dyDescent="0.25">
      <c r="A170" s="146"/>
      <c r="B170" s="148"/>
      <c r="C170" s="1">
        <v>16</v>
      </c>
      <c r="D170" s="4" t="s">
        <v>226</v>
      </c>
      <c r="E170" s="4">
        <v>111709382.4527</v>
      </c>
      <c r="F170" s="4">
        <v>0</v>
      </c>
      <c r="G170" s="4">
        <v>31344949.1763</v>
      </c>
      <c r="H170" s="4">
        <v>4701742.3764057048</v>
      </c>
      <c r="I170" s="4">
        <v>4905233.1824000003</v>
      </c>
      <c r="J170" s="4">
        <v>4432682.220194295</v>
      </c>
      <c r="K170" s="4">
        <v>0</v>
      </c>
      <c r="L170" s="4">
        <f t="shared" si="31"/>
        <v>4432682.220194295</v>
      </c>
      <c r="M170" s="4">
        <v>81030910.794599995</v>
      </c>
      <c r="N170" s="5">
        <f t="shared" si="33"/>
        <v>233219667.02020001</v>
      </c>
      <c r="O170" s="8"/>
      <c r="P170" s="148"/>
      <c r="Q170" s="9">
        <v>13</v>
      </c>
      <c r="R170" s="105" t="s">
        <v>59</v>
      </c>
      <c r="S170" s="4" t="s">
        <v>602</v>
      </c>
      <c r="T170" s="4">
        <v>104140397.60339999</v>
      </c>
      <c r="U170" s="4">
        <v>0</v>
      </c>
      <c r="V170" s="4">
        <v>29221139.696699999</v>
      </c>
      <c r="W170" s="4">
        <v>4383170.9544656575</v>
      </c>
      <c r="X170" s="4">
        <v>5372243.3890000004</v>
      </c>
      <c r="Y170" s="4">
        <v>4132341.2476343424</v>
      </c>
      <c r="Z170" s="4">
        <f t="shared" si="43"/>
        <v>2066170.6238171712</v>
      </c>
      <c r="AA170" s="4">
        <f t="shared" si="44"/>
        <v>2066170.6238171712</v>
      </c>
      <c r="AB170" s="4">
        <v>85327140.719899997</v>
      </c>
      <c r="AC170" s="5">
        <f t="shared" si="34"/>
        <v>225138019.59828281</v>
      </c>
    </row>
    <row r="171" spans="1:29" ht="24.9" customHeight="1" x14ac:dyDescent="0.25">
      <c r="A171" s="146"/>
      <c r="B171" s="148"/>
      <c r="C171" s="1">
        <v>17</v>
      </c>
      <c r="D171" s="4" t="s">
        <v>227</v>
      </c>
      <c r="E171" s="4">
        <v>115127874.3574</v>
      </c>
      <c r="F171" s="4">
        <v>0</v>
      </c>
      <c r="G171" s="4">
        <v>32304156.475200001</v>
      </c>
      <c r="H171" s="4">
        <v>4845623.4712557271</v>
      </c>
      <c r="I171" s="4">
        <v>5375257.7298999997</v>
      </c>
      <c r="J171" s="4">
        <v>4568329.6291442728</v>
      </c>
      <c r="K171" s="4">
        <v>0</v>
      </c>
      <c r="L171" s="4">
        <f t="shared" si="31"/>
        <v>4568329.6291442728</v>
      </c>
      <c r="M171" s="4">
        <v>89291369.030399993</v>
      </c>
      <c r="N171" s="5">
        <f t="shared" si="33"/>
        <v>246137352.96340001</v>
      </c>
      <c r="O171" s="8"/>
      <c r="P171" s="148"/>
      <c r="Q171" s="9">
        <v>14</v>
      </c>
      <c r="R171" s="105" t="s">
        <v>59</v>
      </c>
      <c r="S171" s="4" t="s">
        <v>603</v>
      </c>
      <c r="T171" s="4">
        <v>115311058.914</v>
      </c>
      <c r="U171" s="4">
        <v>0</v>
      </c>
      <c r="V171" s="4">
        <v>32355556.908199999</v>
      </c>
      <c r="W171" s="4">
        <v>4853333.5362207275</v>
      </c>
      <c r="X171" s="4">
        <v>5548895.1096000001</v>
      </c>
      <c r="Y171" s="4">
        <v>4575598.4806792717</v>
      </c>
      <c r="Z171" s="4">
        <f t="shared" si="43"/>
        <v>2287799.2403396359</v>
      </c>
      <c r="AA171" s="4">
        <f t="shared" si="44"/>
        <v>2287799.2403396359</v>
      </c>
      <c r="AB171" s="4">
        <v>88431710.826800004</v>
      </c>
      <c r="AC171" s="5">
        <f t="shared" si="34"/>
        <v>243239459.42556036</v>
      </c>
    </row>
    <row r="172" spans="1:29" ht="24.9" customHeight="1" x14ac:dyDescent="0.25">
      <c r="A172" s="146"/>
      <c r="B172" s="148"/>
      <c r="C172" s="1">
        <v>18</v>
      </c>
      <c r="D172" s="4" t="s">
        <v>228</v>
      </c>
      <c r="E172" s="4">
        <v>64103256.8046</v>
      </c>
      <c r="F172" s="4">
        <v>0</v>
      </c>
      <c r="G172" s="4">
        <v>17986970.1404</v>
      </c>
      <c r="H172" s="4">
        <v>2698045.5210704049</v>
      </c>
      <c r="I172" s="4">
        <v>3910887.8056000001</v>
      </c>
      <c r="J172" s="4">
        <v>2543648.1739295949</v>
      </c>
      <c r="K172" s="4">
        <v>0</v>
      </c>
      <c r="L172" s="4">
        <f t="shared" si="31"/>
        <v>2543648.1739295949</v>
      </c>
      <c r="M172" s="4">
        <v>63555762.9529</v>
      </c>
      <c r="N172" s="5">
        <f t="shared" si="33"/>
        <v>150887683.59290001</v>
      </c>
      <c r="O172" s="8"/>
      <c r="P172" s="148"/>
      <c r="Q172" s="9">
        <v>15</v>
      </c>
      <c r="R172" s="105" t="s">
        <v>59</v>
      </c>
      <c r="S172" s="4" t="s">
        <v>604</v>
      </c>
      <c r="T172" s="4">
        <v>136059880.02810001</v>
      </c>
      <c r="U172" s="4">
        <v>0</v>
      </c>
      <c r="V172" s="4">
        <v>38177545.437799998</v>
      </c>
      <c r="W172" s="4">
        <v>5726631.815635859</v>
      </c>
      <c r="X172" s="4">
        <v>5703834.2796</v>
      </c>
      <c r="Y172" s="4">
        <v>5398921.718364141</v>
      </c>
      <c r="Z172" s="4">
        <f t="shared" si="43"/>
        <v>2699460.8591820705</v>
      </c>
      <c r="AA172" s="4">
        <f t="shared" si="44"/>
        <v>2699460.8591820705</v>
      </c>
      <c r="AB172" s="4">
        <v>91154693.169599995</v>
      </c>
      <c r="AC172" s="5">
        <f t="shared" si="34"/>
        <v>273818211.31031793</v>
      </c>
    </row>
    <row r="173" spans="1:29" ht="24.9" customHeight="1" x14ac:dyDescent="0.25">
      <c r="A173" s="146"/>
      <c r="B173" s="148"/>
      <c r="C173" s="1">
        <v>19</v>
      </c>
      <c r="D173" s="4" t="s">
        <v>229</v>
      </c>
      <c r="E173" s="4">
        <v>86359555.604800001</v>
      </c>
      <c r="F173" s="4">
        <v>0</v>
      </c>
      <c r="G173" s="4">
        <v>24231947.414700001</v>
      </c>
      <c r="H173" s="4">
        <v>3634792.112240545</v>
      </c>
      <c r="I173" s="4">
        <v>4378110.0926000001</v>
      </c>
      <c r="J173" s="4">
        <v>3426788.8538594549</v>
      </c>
      <c r="K173" s="4">
        <v>0</v>
      </c>
      <c r="L173" s="4">
        <f t="shared" si="31"/>
        <v>3426788.8538594549</v>
      </c>
      <c r="M173" s="4">
        <v>71766972.790800005</v>
      </c>
      <c r="N173" s="5">
        <f t="shared" si="33"/>
        <v>189420056.7764</v>
      </c>
      <c r="O173" s="8"/>
      <c r="P173" s="148"/>
      <c r="Q173" s="9">
        <v>16</v>
      </c>
      <c r="R173" s="105" t="s">
        <v>59</v>
      </c>
      <c r="S173" s="4" t="s">
        <v>605</v>
      </c>
      <c r="T173" s="4">
        <v>86171103.918300003</v>
      </c>
      <c r="U173" s="4">
        <v>0</v>
      </c>
      <c r="V173" s="4">
        <v>24179069.058400001</v>
      </c>
      <c r="W173" s="4">
        <v>3626860.3587455438</v>
      </c>
      <c r="X173" s="4">
        <v>5568759.3605000004</v>
      </c>
      <c r="Y173" s="4">
        <v>3419311.0000544558</v>
      </c>
      <c r="Z173" s="4">
        <f t="shared" si="43"/>
        <v>1709655.5000272279</v>
      </c>
      <c r="AA173" s="4">
        <f t="shared" si="44"/>
        <v>1709655.5000272279</v>
      </c>
      <c r="AB173" s="4">
        <v>88780815.605100006</v>
      </c>
      <c r="AC173" s="5">
        <f t="shared" si="34"/>
        <v>204467504.4405728</v>
      </c>
    </row>
    <row r="174" spans="1:29" ht="24.9" customHeight="1" x14ac:dyDescent="0.25">
      <c r="A174" s="146"/>
      <c r="B174" s="148"/>
      <c r="C174" s="1">
        <v>20</v>
      </c>
      <c r="D174" s="4" t="s">
        <v>230</v>
      </c>
      <c r="E174" s="4">
        <v>102197175.6197</v>
      </c>
      <c r="F174" s="4">
        <v>0</v>
      </c>
      <c r="G174" s="4">
        <v>28675883.846299998</v>
      </c>
      <c r="H174" s="4">
        <v>4301382.5769906454</v>
      </c>
      <c r="I174" s="4">
        <v>4742930.6256999997</v>
      </c>
      <c r="J174" s="4">
        <v>4055233.2613093546</v>
      </c>
      <c r="K174" s="4">
        <v>0</v>
      </c>
      <c r="L174" s="4">
        <f t="shared" si="31"/>
        <v>4055233.2613093546</v>
      </c>
      <c r="M174" s="4">
        <v>78178520.427399993</v>
      </c>
      <c r="N174" s="5">
        <f t="shared" si="33"/>
        <v>217408195.73169997</v>
      </c>
      <c r="O174" s="8"/>
      <c r="P174" s="148"/>
      <c r="Q174" s="9">
        <v>17</v>
      </c>
      <c r="R174" s="105" t="s">
        <v>59</v>
      </c>
      <c r="S174" s="4" t="s">
        <v>606</v>
      </c>
      <c r="T174" s="4">
        <v>116960115.7767</v>
      </c>
      <c r="U174" s="4">
        <v>0</v>
      </c>
      <c r="V174" s="4">
        <v>32818271.878199998</v>
      </c>
      <c r="W174" s="4">
        <v>4922740.781755738</v>
      </c>
      <c r="X174" s="4">
        <v>6001102.4474999998</v>
      </c>
      <c r="Y174" s="4">
        <v>4641033.8530442622</v>
      </c>
      <c r="Z174" s="4">
        <f t="shared" si="43"/>
        <v>2320516.9265221311</v>
      </c>
      <c r="AA174" s="4">
        <f t="shared" si="44"/>
        <v>2320516.9265221311</v>
      </c>
      <c r="AB174" s="4">
        <v>96379040.064400002</v>
      </c>
      <c r="AC174" s="5">
        <f t="shared" si="34"/>
        <v>253400685.42757791</v>
      </c>
    </row>
    <row r="175" spans="1:29" ht="24.9" customHeight="1" x14ac:dyDescent="0.25">
      <c r="A175" s="146"/>
      <c r="B175" s="148"/>
      <c r="C175" s="1">
        <v>21</v>
      </c>
      <c r="D175" s="4" t="s">
        <v>231</v>
      </c>
      <c r="E175" s="4">
        <v>148823508.38869998</v>
      </c>
      <c r="F175" s="4">
        <v>0</v>
      </c>
      <c r="G175" s="4">
        <v>41758939.171099998</v>
      </c>
      <c r="H175" s="4">
        <v>6263840.8756359397</v>
      </c>
      <c r="I175" s="4">
        <v>8531557.0317000002</v>
      </c>
      <c r="J175" s="4">
        <v>5905388.65306406</v>
      </c>
      <c r="K175" s="4">
        <v>0</v>
      </c>
      <c r="L175" s="4">
        <f t="shared" si="31"/>
        <v>5905388.65306406</v>
      </c>
      <c r="M175" s="4">
        <v>144761830.52160001</v>
      </c>
      <c r="N175" s="5">
        <f t="shared" si="33"/>
        <v>347513507.61010003</v>
      </c>
      <c r="O175" s="8"/>
      <c r="P175" s="148"/>
      <c r="Q175" s="9">
        <v>18</v>
      </c>
      <c r="R175" s="105" t="s">
        <v>59</v>
      </c>
      <c r="S175" s="4" t="s">
        <v>607</v>
      </c>
      <c r="T175" s="4">
        <v>79004045.230199993</v>
      </c>
      <c r="U175" s="4">
        <v>0</v>
      </c>
      <c r="V175" s="4">
        <v>22168037.528200001</v>
      </c>
      <c r="W175" s="4">
        <v>3325205.6292304983</v>
      </c>
      <c r="X175" s="4">
        <v>4597130.1807000004</v>
      </c>
      <c r="Y175" s="4">
        <v>3134918.6515695015</v>
      </c>
      <c r="Z175" s="4">
        <f t="shared" si="43"/>
        <v>1567459.3257847507</v>
      </c>
      <c r="AA175" s="4">
        <f t="shared" si="44"/>
        <v>1567459.3257847507</v>
      </c>
      <c r="AB175" s="4">
        <v>71704894.1382</v>
      </c>
      <c r="AC175" s="5">
        <f t="shared" si="34"/>
        <v>177769641.85161525</v>
      </c>
    </row>
    <row r="176" spans="1:29" ht="24.9" customHeight="1" x14ac:dyDescent="0.25">
      <c r="A176" s="146"/>
      <c r="B176" s="148"/>
      <c r="C176" s="1">
        <v>22</v>
      </c>
      <c r="D176" s="4" t="s">
        <v>232</v>
      </c>
      <c r="E176" s="4">
        <v>92934193.570500001</v>
      </c>
      <c r="F176" s="4">
        <v>0</v>
      </c>
      <c r="G176" s="4">
        <v>26076749.421100002</v>
      </c>
      <c r="H176" s="4">
        <v>3911512.4132105866</v>
      </c>
      <c r="I176" s="4">
        <v>4635003.8474000003</v>
      </c>
      <c r="J176" s="4">
        <v>3687673.662089413</v>
      </c>
      <c r="K176" s="4">
        <v>0</v>
      </c>
      <c r="L176" s="4">
        <f t="shared" si="31"/>
        <v>3687673.662089413</v>
      </c>
      <c r="M176" s="4">
        <v>76281758.547900006</v>
      </c>
      <c r="N176" s="5">
        <f t="shared" si="33"/>
        <v>202891887.61480001</v>
      </c>
      <c r="O176" s="8"/>
      <c r="P176" s="148"/>
      <c r="Q176" s="9">
        <v>19</v>
      </c>
      <c r="R176" s="105" t="s">
        <v>59</v>
      </c>
      <c r="S176" s="4" t="s">
        <v>608</v>
      </c>
      <c r="T176" s="4">
        <v>90924556.684400007</v>
      </c>
      <c r="U176" s="4">
        <v>0</v>
      </c>
      <c r="V176" s="4">
        <v>25512857.967500001</v>
      </c>
      <c r="W176" s="4">
        <v>3826928.6951505737</v>
      </c>
      <c r="X176" s="4">
        <v>5138055.8941000002</v>
      </c>
      <c r="Y176" s="4">
        <v>3607930.300349426</v>
      </c>
      <c r="Z176" s="4">
        <f t="shared" si="43"/>
        <v>1803965.150174713</v>
      </c>
      <c r="AA176" s="4">
        <f t="shared" si="44"/>
        <v>1803965.150174713</v>
      </c>
      <c r="AB176" s="4">
        <v>81211406.697799996</v>
      </c>
      <c r="AC176" s="5">
        <f t="shared" si="34"/>
        <v>203279715.19502527</v>
      </c>
    </row>
    <row r="177" spans="1:29" ht="24.9" customHeight="1" x14ac:dyDescent="0.25">
      <c r="A177" s="146"/>
      <c r="B177" s="148"/>
      <c r="C177" s="1">
        <v>23</v>
      </c>
      <c r="D177" s="4" t="s">
        <v>233</v>
      </c>
      <c r="E177" s="4">
        <v>86542112.628999993</v>
      </c>
      <c r="F177" s="4">
        <v>0</v>
      </c>
      <c r="G177" s="4">
        <v>24283171.765900001</v>
      </c>
      <c r="H177" s="4">
        <v>3642475.7648505466</v>
      </c>
      <c r="I177" s="4">
        <v>4508643.7598000001</v>
      </c>
      <c r="J177" s="4">
        <v>3434032.8048494533</v>
      </c>
      <c r="K177" s="4">
        <v>0</v>
      </c>
      <c r="L177" s="4">
        <f t="shared" si="31"/>
        <v>3434032.8048494533</v>
      </c>
      <c r="M177" s="4">
        <v>74061040.008200005</v>
      </c>
      <c r="N177" s="5">
        <f t="shared" si="33"/>
        <v>191962832.97280002</v>
      </c>
      <c r="O177" s="8"/>
      <c r="P177" s="148"/>
      <c r="Q177" s="9">
        <v>20</v>
      </c>
      <c r="R177" s="105" t="s">
        <v>59</v>
      </c>
      <c r="S177" s="4" t="s">
        <v>609</v>
      </c>
      <c r="T177" s="4">
        <v>104871293.18180001</v>
      </c>
      <c r="U177" s="4">
        <v>0</v>
      </c>
      <c r="V177" s="4">
        <v>29426224.3928</v>
      </c>
      <c r="W177" s="4">
        <v>4413933.6589306621</v>
      </c>
      <c r="X177" s="4">
        <v>5374986.0269999998</v>
      </c>
      <c r="Y177" s="4">
        <v>4161343.5370693379</v>
      </c>
      <c r="Z177" s="4">
        <f t="shared" si="43"/>
        <v>2080671.768534669</v>
      </c>
      <c r="AA177" s="4">
        <f t="shared" si="44"/>
        <v>2080671.768534669</v>
      </c>
      <c r="AB177" s="4">
        <v>85375341.279599994</v>
      </c>
      <c r="AC177" s="5">
        <f t="shared" si="34"/>
        <v>226167464.28166533</v>
      </c>
    </row>
    <row r="178" spans="1:29" ht="24.9" customHeight="1" x14ac:dyDescent="0.25">
      <c r="A178" s="146"/>
      <c r="B178" s="148"/>
      <c r="C178" s="1">
        <v>24</v>
      </c>
      <c r="D178" s="4" t="s">
        <v>234</v>
      </c>
      <c r="E178" s="4">
        <v>84473307.293099999</v>
      </c>
      <c r="F178" s="4">
        <v>0</v>
      </c>
      <c r="G178" s="4">
        <v>23702678.017900001</v>
      </c>
      <c r="H178" s="4">
        <v>3555401.7027255334</v>
      </c>
      <c r="I178" s="4">
        <v>4441041.7090999996</v>
      </c>
      <c r="J178" s="4">
        <v>3351941.6103744665</v>
      </c>
      <c r="K178" s="4">
        <v>0</v>
      </c>
      <c r="L178" s="4">
        <f t="shared" si="31"/>
        <v>3351941.6103744665</v>
      </c>
      <c r="M178" s="4">
        <v>72872966.067900002</v>
      </c>
      <c r="N178" s="5">
        <f t="shared" si="33"/>
        <v>187956294.692</v>
      </c>
      <c r="O178" s="8"/>
      <c r="P178" s="148"/>
      <c r="Q178" s="9">
        <v>21</v>
      </c>
      <c r="R178" s="105" t="s">
        <v>59</v>
      </c>
      <c r="S178" s="4" t="s">
        <v>610</v>
      </c>
      <c r="T178" s="4">
        <v>98655624.3028</v>
      </c>
      <c r="U178" s="4">
        <v>0</v>
      </c>
      <c r="V178" s="4">
        <v>27682146.851399999</v>
      </c>
      <c r="W178" s="4">
        <v>4152322.0276756231</v>
      </c>
      <c r="X178" s="4">
        <v>5316595.6624999996</v>
      </c>
      <c r="Y178" s="4">
        <v>3914702.7954243771</v>
      </c>
      <c r="Z178" s="4">
        <f t="shared" si="43"/>
        <v>1957351.3977121885</v>
      </c>
      <c r="AA178" s="4">
        <f t="shared" si="44"/>
        <v>1957351.3977121885</v>
      </c>
      <c r="AB178" s="4">
        <v>84349158.3495</v>
      </c>
      <c r="AC178" s="5">
        <f t="shared" si="34"/>
        <v>216796602.92908782</v>
      </c>
    </row>
    <row r="179" spans="1:29" ht="24.9" customHeight="1" x14ac:dyDescent="0.25">
      <c r="A179" s="146"/>
      <c r="B179" s="148"/>
      <c r="C179" s="1">
        <v>25</v>
      </c>
      <c r="D179" s="4" t="s">
        <v>235</v>
      </c>
      <c r="E179" s="4">
        <v>96609485.802499995</v>
      </c>
      <c r="F179" s="4">
        <v>0</v>
      </c>
      <c r="G179" s="4">
        <v>27108013.274700001</v>
      </c>
      <c r="H179" s="4">
        <v>4066201.9911706103</v>
      </c>
      <c r="I179" s="4">
        <v>5705238.8113000002</v>
      </c>
      <c r="J179" s="4">
        <v>3833511.0320293903</v>
      </c>
      <c r="K179" s="4">
        <v>0</v>
      </c>
      <c r="L179" s="4">
        <f t="shared" si="31"/>
        <v>3833511.0320293903</v>
      </c>
      <c r="M179" s="4">
        <v>95090629.847299993</v>
      </c>
      <c r="N179" s="5">
        <f t="shared" si="33"/>
        <v>226707841.94769999</v>
      </c>
      <c r="O179" s="8"/>
      <c r="P179" s="148"/>
      <c r="Q179" s="9">
        <v>22</v>
      </c>
      <c r="R179" s="105" t="s">
        <v>59</v>
      </c>
      <c r="S179" s="4" t="s">
        <v>611</v>
      </c>
      <c r="T179" s="4">
        <v>116626063.765</v>
      </c>
      <c r="U179" s="4">
        <v>0</v>
      </c>
      <c r="V179" s="4">
        <v>32724538.987500001</v>
      </c>
      <c r="W179" s="4">
        <v>4908680.8481607363</v>
      </c>
      <c r="X179" s="4">
        <v>5906372.1300999997</v>
      </c>
      <c r="Y179" s="4">
        <v>4627778.5079392632</v>
      </c>
      <c r="Z179" s="4">
        <f t="shared" si="43"/>
        <v>2313889.2539696316</v>
      </c>
      <c r="AA179" s="4">
        <f t="shared" si="44"/>
        <v>2313889.2539696316</v>
      </c>
      <c r="AB179" s="4">
        <v>94714199.718500003</v>
      </c>
      <c r="AC179" s="5">
        <f t="shared" si="34"/>
        <v>251287372.57313037</v>
      </c>
    </row>
    <row r="180" spans="1:29" ht="24.9" customHeight="1" x14ac:dyDescent="0.25">
      <c r="A180" s="146"/>
      <c r="B180" s="148"/>
      <c r="C180" s="1">
        <v>26</v>
      </c>
      <c r="D180" s="4" t="s">
        <v>236</v>
      </c>
      <c r="E180" s="4">
        <v>83977702.192300007</v>
      </c>
      <c r="F180" s="4">
        <v>0</v>
      </c>
      <c r="G180" s="4">
        <v>23563614.348000001</v>
      </c>
      <c r="H180" s="4">
        <v>3534542.1522405301</v>
      </c>
      <c r="I180" s="4">
        <v>4341154.04</v>
      </c>
      <c r="J180" s="4">
        <v>3332275.7607594696</v>
      </c>
      <c r="K180" s="4">
        <v>0</v>
      </c>
      <c r="L180" s="4">
        <f t="shared" si="31"/>
        <v>3332275.7607594696</v>
      </c>
      <c r="M180" s="4">
        <v>71117487.713</v>
      </c>
      <c r="N180" s="5">
        <f t="shared" si="33"/>
        <v>185525622.1663</v>
      </c>
      <c r="O180" s="8"/>
      <c r="P180" s="148"/>
      <c r="Q180" s="9">
        <v>23</v>
      </c>
      <c r="R180" s="105" t="s">
        <v>59</v>
      </c>
      <c r="S180" s="4" t="s">
        <v>612</v>
      </c>
      <c r="T180" s="4">
        <v>85291568.986900002</v>
      </c>
      <c r="U180" s="4">
        <v>0</v>
      </c>
      <c r="V180" s="4">
        <v>23932277.095800001</v>
      </c>
      <c r="W180" s="4">
        <v>3589841.5643655388</v>
      </c>
      <c r="X180" s="4">
        <v>5719296.3979000002</v>
      </c>
      <c r="Y180" s="4">
        <v>3384410.6294344617</v>
      </c>
      <c r="Z180" s="4">
        <f t="shared" si="43"/>
        <v>1692205.3147172309</v>
      </c>
      <c r="AA180" s="4">
        <f t="shared" si="44"/>
        <v>1692205.3147172309</v>
      </c>
      <c r="AB180" s="4">
        <v>91426432.556799993</v>
      </c>
      <c r="AC180" s="5">
        <f t="shared" si="34"/>
        <v>205932325.51858276</v>
      </c>
    </row>
    <row r="181" spans="1:29" ht="24.9" customHeight="1" x14ac:dyDescent="0.25">
      <c r="A181" s="146"/>
      <c r="B181" s="149"/>
      <c r="C181" s="1">
        <v>27</v>
      </c>
      <c r="D181" s="4" t="s">
        <v>237</v>
      </c>
      <c r="E181" s="4">
        <v>81447102.108400002</v>
      </c>
      <c r="F181" s="4">
        <v>0</v>
      </c>
      <c r="G181" s="4">
        <v>22853543.901900001</v>
      </c>
      <c r="H181" s="4">
        <v>3428031.585335514</v>
      </c>
      <c r="I181" s="4">
        <v>4366175.6426999997</v>
      </c>
      <c r="J181" s="4">
        <v>3231860.3279644861</v>
      </c>
      <c r="K181" s="4">
        <v>0</v>
      </c>
      <c r="L181" s="4">
        <f t="shared" si="31"/>
        <v>3231860.3279644861</v>
      </c>
      <c r="M181" s="4">
        <v>71557230.500300005</v>
      </c>
      <c r="N181" s="5">
        <f t="shared" si="33"/>
        <v>182517768.42390001</v>
      </c>
      <c r="O181" s="8"/>
      <c r="P181" s="148"/>
      <c r="Q181" s="9">
        <v>24</v>
      </c>
      <c r="R181" s="105" t="s">
        <v>59</v>
      </c>
      <c r="S181" s="4" t="s">
        <v>613</v>
      </c>
      <c r="T181" s="4">
        <v>69413799.0484</v>
      </c>
      <c r="U181" s="4">
        <v>0</v>
      </c>
      <c r="V181" s="4">
        <v>19477074.8484</v>
      </c>
      <c r="W181" s="4">
        <v>2921561.2272754381</v>
      </c>
      <c r="X181" s="4">
        <v>4397325.0311000003</v>
      </c>
      <c r="Y181" s="4">
        <v>2754373.0538245621</v>
      </c>
      <c r="Z181" s="4">
        <f t="shared" si="43"/>
        <v>1377186.5269122811</v>
      </c>
      <c r="AA181" s="4">
        <f t="shared" si="44"/>
        <v>1377186.5269122811</v>
      </c>
      <c r="AB181" s="4">
        <v>68193413.509299994</v>
      </c>
      <c r="AC181" s="5">
        <f t="shared" si="34"/>
        <v>161383035.16028771</v>
      </c>
    </row>
    <row r="182" spans="1:29" ht="24.9" customHeight="1" x14ac:dyDescent="0.25">
      <c r="A182" s="1"/>
      <c r="B182" s="153" t="s">
        <v>827</v>
      </c>
      <c r="C182" s="154"/>
      <c r="D182" s="11"/>
      <c r="E182" s="11">
        <f>SUM(E155:E181)</f>
        <v>2516227964.5588994</v>
      </c>
      <c r="F182" s="11">
        <f t="shared" ref="F182:M182" si="45">SUM(F155:F181)</f>
        <v>0</v>
      </c>
      <c r="G182" s="11">
        <f t="shared" si="45"/>
        <v>706037719.78100014</v>
      </c>
      <c r="H182" s="11">
        <f t="shared" si="45"/>
        <v>105905657.96730585</v>
      </c>
      <c r="I182" s="11">
        <f t="shared" si="45"/>
        <v>131685728.98089999</v>
      </c>
      <c r="J182" s="11">
        <f t="shared" si="45"/>
        <v>99845140.269294098</v>
      </c>
      <c r="K182" s="11">
        <f t="shared" si="45"/>
        <v>0</v>
      </c>
      <c r="L182" s="11">
        <f t="shared" si="45"/>
        <v>99845140.269294098</v>
      </c>
      <c r="M182" s="11">
        <f t="shared" si="45"/>
        <v>2174555861.1790004</v>
      </c>
      <c r="N182" s="6">
        <f t="shared" si="33"/>
        <v>5602572343.7554998</v>
      </c>
      <c r="O182" s="8"/>
      <c r="P182" s="149"/>
      <c r="Q182" s="9">
        <v>25</v>
      </c>
      <c r="R182" s="105" t="s">
        <v>59</v>
      </c>
      <c r="S182" s="4" t="s">
        <v>614</v>
      </c>
      <c r="T182" s="4">
        <v>77374915.984800011</v>
      </c>
      <c r="U182" s="4">
        <v>0</v>
      </c>
      <c r="V182" s="4">
        <v>21710914.122000001</v>
      </c>
      <c r="W182" s="4">
        <v>3256637.1183454883</v>
      </c>
      <c r="X182" s="4">
        <v>4379825.8085000003</v>
      </c>
      <c r="Y182" s="4">
        <v>3070274.0167545117</v>
      </c>
      <c r="Z182" s="4">
        <f t="shared" si="43"/>
        <v>1535137.0083772559</v>
      </c>
      <c r="AA182" s="4">
        <f t="shared" si="44"/>
        <v>1535137.0083772559</v>
      </c>
      <c r="AB182" s="4">
        <v>67885872.981700003</v>
      </c>
      <c r="AC182" s="5">
        <f t="shared" si="34"/>
        <v>171763477.21522278</v>
      </c>
    </row>
    <row r="183" spans="1:29" ht="24.9" customHeight="1" x14ac:dyDescent="0.25">
      <c r="A183" s="146">
        <v>9</v>
      </c>
      <c r="B183" s="147" t="s">
        <v>913</v>
      </c>
      <c r="C183" s="1">
        <v>1</v>
      </c>
      <c r="D183" s="4" t="s">
        <v>238</v>
      </c>
      <c r="E183" s="4">
        <v>86344745.660799995</v>
      </c>
      <c r="F183" s="4">
        <f>-2141737.01</f>
        <v>-2141737.0099999998</v>
      </c>
      <c r="G183" s="4">
        <v>24227791.837699998</v>
      </c>
      <c r="H183" s="4">
        <v>3634168.7756355451</v>
      </c>
      <c r="I183" s="4">
        <v>4987957.5817</v>
      </c>
      <c r="J183" s="4">
        <v>3426201.1881644549</v>
      </c>
      <c r="K183" s="4">
        <f t="shared" ref="K183:K226" si="46">J183/2</f>
        <v>1713100.5940822274</v>
      </c>
      <c r="L183" s="4">
        <f t="shared" ref="L183:L200" si="47">J183-K183</f>
        <v>1713100.5940822274</v>
      </c>
      <c r="M183" s="4">
        <v>78669781.319499999</v>
      </c>
      <c r="N183" s="5">
        <f t="shared" si="33"/>
        <v>192447851.17771775</v>
      </c>
      <c r="O183" s="8"/>
      <c r="P183" s="1"/>
      <c r="Q183" s="154"/>
      <c r="R183" s="155"/>
      <c r="S183" s="11"/>
      <c r="T183" s="11">
        <f>T158+T159+T160+T161+T162+T163+T164+T165+T166+T167+T168+T169+T170+T171+T172+T173+T174+T175+T176+T177+T178+T179+T180+T181+T182</f>
        <v>2363779482.2063999</v>
      </c>
      <c r="U183" s="11">
        <f t="shared" ref="U183:AB183" si="48">U158+U159+U160+U161+U162+U163+U164+U165+U166+U167+U168+U169+U170+U171+U172+U173+U174+U175+U176+U177+U178+U179+U180+U181+U182</f>
        <v>0</v>
      </c>
      <c r="V183" s="11">
        <f t="shared" si="48"/>
        <v>663261635.74609995</v>
      </c>
      <c r="W183" s="11">
        <f t="shared" si="48"/>
        <v>99489245.361899897</v>
      </c>
      <c r="X183" s="11">
        <f t="shared" si="48"/>
        <v>128432506.93620002</v>
      </c>
      <c r="Y183" s="11">
        <f t="shared" si="48"/>
        <v>93795910.899200082</v>
      </c>
      <c r="Z183" s="11">
        <f t="shared" si="48"/>
        <v>46897955.449600041</v>
      </c>
      <c r="AA183" s="11">
        <f t="shared" si="48"/>
        <v>46897955.449600041</v>
      </c>
      <c r="AB183" s="11">
        <f t="shared" si="48"/>
        <v>2029953177.3578994</v>
      </c>
      <c r="AC183" s="6">
        <f t="shared" ref="AC183" si="49">T183+U183+V183+W183+AA183+AB183</f>
        <v>5203381496.1218996</v>
      </c>
    </row>
    <row r="184" spans="1:29" ht="24.9" customHeight="1" x14ac:dyDescent="0.25">
      <c r="A184" s="146"/>
      <c r="B184" s="148"/>
      <c r="C184" s="1">
        <v>2</v>
      </c>
      <c r="D184" s="4" t="s">
        <v>239</v>
      </c>
      <c r="E184" s="4">
        <v>108534297.80929999</v>
      </c>
      <c r="F184" s="4">
        <f t="shared" ref="F184:F200" si="50">-2141737.01</f>
        <v>-2141737.0099999998</v>
      </c>
      <c r="G184" s="4">
        <v>30454040.421799999</v>
      </c>
      <c r="H184" s="4">
        <v>4568106.0632956848</v>
      </c>
      <c r="I184" s="4">
        <v>5050789.8272000002</v>
      </c>
      <c r="J184" s="4">
        <v>4306693.3289043149</v>
      </c>
      <c r="K184" s="4">
        <f t="shared" si="46"/>
        <v>2153346.6644521574</v>
      </c>
      <c r="L184" s="4">
        <f t="shared" si="47"/>
        <v>2153346.6644521574</v>
      </c>
      <c r="M184" s="4">
        <v>79774028.199499995</v>
      </c>
      <c r="N184" s="5">
        <f t="shared" si="33"/>
        <v>223342082.14834782</v>
      </c>
      <c r="O184" s="8"/>
      <c r="P184" s="147">
        <v>27</v>
      </c>
      <c r="Q184" s="9">
        <v>1</v>
      </c>
      <c r="R184" s="105" t="s">
        <v>60</v>
      </c>
      <c r="S184" s="4" t="s">
        <v>615</v>
      </c>
      <c r="T184" s="4">
        <v>86869959.430399999</v>
      </c>
      <c r="U184" s="4">
        <f>-5788847.52</f>
        <v>-5788847.5199999996</v>
      </c>
      <c r="V184" s="4">
        <v>24375163.513700001</v>
      </c>
      <c r="W184" s="4">
        <v>3656274.5270905485</v>
      </c>
      <c r="X184" s="4">
        <v>7000426.5999999996</v>
      </c>
      <c r="Y184" s="4">
        <v>3447041.9241094515</v>
      </c>
      <c r="Z184" s="4">
        <v>0</v>
      </c>
      <c r="AA184" s="4">
        <f>Y184-Z184</f>
        <v>3447041.9241094515</v>
      </c>
      <c r="AB184" s="4">
        <v>92350567.401299998</v>
      </c>
      <c r="AC184" s="5">
        <f t="shared" si="34"/>
        <v>204910159.2766</v>
      </c>
    </row>
    <row r="185" spans="1:29" ht="24.9" customHeight="1" x14ac:dyDescent="0.25">
      <c r="A185" s="146"/>
      <c r="B185" s="148"/>
      <c r="C185" s="1">
        <v>3</v>
      </c>
      <c r="D185" s="4" t="s">
        <v>240</v>
      </c>
      <c r="E185" s="4">
        <v>103899283.0492</v>
      </c>
      <c r="F185" s="4">
        <f t="shared" si="50"/>
        <v>-2141737.0099999998</v>
      </c>
      <c r="G185" s="4">
        <v>29153484.471299998</v>
      </c>
      <c r="H185" s="4">
        <v>4373022.6706856564</v>
      </c>
      <c r="I185" s="4">
        <v>6245924.1259000003</v>
      </c>
      <c r="J185" s="4">
        <v>4122773.7057143445</v>
      </c>
      <c r="K185" s="4">
        <f t="shared" si="46"/>
        <v>2061386.8528571723</v>
      </c>
      <c r="L185" s="4">
        <f t="shared" si="47"/>
        <v>2061386.8528571723</v>
      </c>
      <c r="M185" s="4">
        <v>100777946.00130001</v>
      </c>
      <c r="N185" s="5">
        <f t="shared" si="33"/>
        <v>238123386.03534281</v>
      </c>
      <c r="O185" s="8"/>
      <c r="P185" s="148"/>
      <c r="Q185" s="9">
        <v>2</v>
      </c>
      <c r="R185" s="105" t="s">
        <v>60</v>
      </c>
      <c r="S185" s="4" t="s">
        <v>616</v>
      </c>
      <c r="T185" s="4">
        <v>89679941.057799995</v>
      </c>
      <c r="U185" s="4">
        <f t="shared" ref="U185:U203" si="51">-5788847.52</f>
        <v>-5788847.5199999996</v>
      </c>
      <c r="V185" s="4">
        <v>25163626.661200002</v>
      </c>
      <c r="W185" s="4">
        <v>3774543.999230566</v>
      </c>
      <c r="X185" s="4">
        <v>7486837.4155000001</v>
      </c>
      <c r="Y185" s="4">
        <v>3558543.3514694339</v>
      </c>
      <c r="Z185" s="4">
        <v>0</v>
      </c>
      <c r="AA185" s="4">
        <f t="shared" ref="AA185:AA203" si="52">Y185-Z185</f>
        <v>3558543.3514694339</v>
      </c>
      <c r="AB185" s="4">
        <v>100899006.51729999</v>
      </c>
      <c r="AC185" s="5">
        <f t="shared" si="34"/>
        <v>217286814.06699997</v>
      </c>
    </row>
    <row r="186" spans="1:29" ht="24.9" customHeight="1" x14ac:dyDescent="0.25">
      <c r="A186" s="146"/>
      <c r="B186" s="148"/>
      <c r="C186" s="1">
        <v>4</v>
      </c>
      <c r="D186" s="4" t="s">
        <v>241</v>
      </c>
      <c r="E186" s="4">
        <v>67037636.779999994</v>
      </c>
      <c r="F186" s="4">
        <f t="shared" si="50"/>
        <v>-2141737.0099999998</v>
      </c>
      <c r="G186" s="4">
        <v>18810338.6809</v>
      </c>
      <c r="H186" s="4">
        <v>2821550.8021404231</v>
      </c>
      <c r="I186" s="4">
        <v>3870859.2823999999</v>
      </c>
      <c r="J186" s="4">
        <v>2660085.7878595768</v>
      </c>
      <c r="K186" s="4">
        <f t="shared" si="46"/>
        <v>1330042.8939297884</v>
      </c>
      <c r="L186" s="4">
        <f t="shared" si="47"/>
        <v>1330042.8939297884</v>
      </c>
      <c r="M186" s="4">
        <v>59037309.152500004</v>
      </c>
      <c r="N186" s="5">
        <f t="shared" si="33"/>
        <v>146895141.29947022</v>
      </c>
      <c r="O186" s="8"/>
      <c r="P186" s="148"/>
      <c r="Q186" s="9">
        <v>3</v>
      </c>
      <c r="R186" s="105" t="s">
        <v>60</v>
      </c>
      <c r="S186" s="4" t="s">
        <v>617</v>
      </c>
      <c r="T186" s="4">
        <v>137841038.21709999</v>
      </c>
      <c r="U186" s="4">
        <f t="shared" si="51"/>
        <v>-5788847.5199999996</v>
      </c>
      <c r="V186" s="4">
        <v>38677327.207999997</v>
      </c>
      <c r="W186" s="4">
        <v>5801599.08117087</v>
      </c>
      <c r="X186" s="4">
        <v>10232327.313100001</v>
      </c>
      <c r="Y186" s="4">
        <v>5469598.9351291303</v>
      </c>
      <c r="Z186" s="4">
        <v>0</v>
      </c>
      <c r="AA186" s="4">
        <f t="shared" si="52"/>
        <v>5469598.9351291303</v>
      </c>
      <c r="AB186" s="4">
        <v>149149687.79859999</v>
      </c>
      <c r="AC186" s="5">
        <f t="shared" si="34"/>
        <v>331150403.71999997</v>
      </c>
    </row>
    <row r="187" spans="1:29" ht="24.9" customHeight="1" x14ac:dyDescent="0.25">
      <c r="A187" s="146"/>
      <c r="B187" s="148"/>
      <c r="C187" s="1">
        <v>5</v>
      </c>
      <c r="D187" s="4" t="s">
        <v>242</v>
      </c>
      <c r="E187" s="4">
        <v>80081256.550799996</v>
      </c>
      <c r="F187" s="4">
        <f t="shared" si="50"/>
        <v>-2141737.0099999998</v>
      </c>
      <c r="G187" s="4">
        <v>22470296.240499999</v>
      </c>
      <c r="H187" s="4">
        <v>3370544.4361205054</v>
      </c>
      <c r="I187" s="4">
        <v>4600609.6564999996</v>
      </c>
      <c r="J187" s="4">
        <v>3177662.9167794948</v>
      </c>
      <c r="K187" s="4">
        <f t="shared" si="46"/>
        <v>1588831.4583897474</v>
      </c>
      <c r="L187" s="4">
        <f t="shared" si="47"/>
        <v>1588831.4583897474</v>
      </c>
      <c r="M187" s="4">
        <v>71862325.462500006</v>
      </c>
      <c r="N187" s="5">
        <f t="shared" si="33"/>
        <v>177231517.13831025</v>
      </c>
      <c r="O187" s="8"/>
      <c r="P187" s="148"/>
      <c r="Q187" s="9">
        <v>4</v>
      </c>
      <c r="R187" s="105" t="s">
        <v>60</v>
      </c>
      <c r="S187" s="4" t="s">
        <v>618</v>
      </c>
      <c r="T187" s="4">
        <v>90631639.774199992</v>
      </c>
      <c r="U187" s="4">
        <f t="shared" si="51"/>
        <v>-5788847.5199999996</v>
      </c>
      <c r="V187" s="4">
        <v>25430667.327199999</v>
      </c>
      <c r="W187" s="4">
        <v>3814600.0991305718</v>
      </c>
      <c r="X187" s="4">
        <v>6806623.4551999997</v>
      </c>
      <c r="Y187" s="4">
        <v>3596307.215969428</v>
      </c>
      <c r="Z187" s="4">
        <v>0</v>
      </c>
      <c r="AA187" s="4">
        <f t="shared" si="52"/>
        <v>3596307.215969428</v>
      </c>
      <c r="AB187" s="4">
        <v>88944569.156599998</v>
      </c>
      <c r="AC187" s="5">
        <f t="shared" si="34"/>
        <v>206628936.05309999</v>
      </c>
    </row>
    <row r="188" spans="1:29" ht="24.9" customHeight="1" x14ac:dyDescent="0.25">
      <c r="A188" s="146"/>
      <c r="B188" s="148"/>
      <c r="C188" s="1">
        <v>6</v>
      </c>
      <c r="D188" s="4" t="s">
        <v>243</v>
      </c>
      <c r="E188" s="4">
        <v>92127545.725799993</v>
      </c>
      <c r="F188" s="4">
        <f t="shared" si="50"/>
        <v>-2141737.0099999998</v>
      </c>
      <c r="G188" s="4">
        <v>25850409.116099998</v>
      </c>
      <c r="H188" s="4">
        <v>3877561.3673755815</v>
      </c>
      <c r="I188" s="4">
        <v>5230233.8711999999</v>
      </c>
      <c r="J188" s="4">
        <v>3655665.4863244183</v>
      </c>
      <c r="K188" s="4">
        <f t="shared" si="46"/>
        <v>1827832.7431622092</v>
      </c>
      <c r="L188" s="4">
        <f t="shared" si="47"/>
        <v>1827832.7431622092</v>
      </c>
      <c r="M188" s="4">
        <v>82927672.064700007</v>
      </c>
      <c r="N188" s="5">
        <f t="shared" si="33"/>
        <v>204469284.00713778</v>
      </c>
      <c r="O188" s="8"/>
      <c r="P188" s="148"/>
      <c r="Q188" s="9">
        <v>5</v>
      </c>
      <c r="R188" s="105" t="s">
        <v>60</v>
      </c>
      <c r="S188" s="4" t="s">
        <v>619</v>
      </c>
      <c r="T188" s="4">
        <v>81222141.86500001</v>
      </c>
      <c r="U188" s="4">
        <f t="shared" si="51"/>
        <v>-5788847.5199999996</v>
      </c>
      <c r="V188" s="4">
        <v>22790421.4745</v>
      </c>
      <c r="W188" s="4">
        <v>3418563.221170513</v>
      </c>
      <c r="X188" s="4">
        <v>6677679.7231000001</v>
      </c>
      <c r="Y188" s="4">
        <v>3222933.7967294874</v>
      </c>
      <c r="Z188" s="4">
        <v>0</v>
      </c>
      <c r="AA188" s="4">
        <f t="shared" si="52"/>
        <v>3222933.7967294874</v>
      </c>
      <c r="AB188" s="4">
        <v>86678444.292600006</v>
      </c>
      <c r="AC188" s="5">
        <f t="shared" si="34"/>
        <v>191543657.13000003</v>
      </c>
    </row>
    <row r="189" spans="1:29" ht="24.9" customHeight="1" x14ac:dyDescent="0.25">
      <c r="A189" s="146"/>
      <c r="B189" s="148"/>
      <c r="C189" s="1">
        <v>7</v>
      </c>
      <c r="D189" s="4" t="s">
        <v>244</v>
      </c>
      <c r="E189" s="4">
        <v>105619373.2492</v>
      </c>
      <c r="F189" s="4">
        <f t="shared" si="50"/>
        <v>-2141737.0099999998</v>
      </c>
      <c r="G189" s="4">
        <v>29636130.9483</v>
      </c>
      <c r="H189" s="4">
        <v>4445419.6422256669</v>
      </c>
      <c r="I189" s="4">
        <v>5398747.1117000002</v>
      </c>
      <c r="J189" s="4">
        <v>4191027.715274333</v>
      </c>
      <c r="K189" s="4">
        <f t="shared" si="46"/>
        <v>2095513.8576371665</v>
      </c>
      <c r="L189" s="4">
        <f t="shared" si="47"/>
        <v>2095513.8576371665</v>
      </c>
      <c r="M189" s="4">
        <v>85889212.25</v>
      </c>
      <c r="N189" s="5">
        <f t="shared" si="33"/>
        <v>225543912.93736282</v>
      </c>
      <c r="O189" s="8"/>
      <c r="P189" s="148"/>
      <c r="Q189" s="9">
        <v>6</v>
      </c>
      <c r="R189" s="105" t="s">
        <v>60</v>
      </c>
      <c r="S189" s="4" t="s">
        <v>620</v>
      </c>
      <c r="T189" s="4">
        <v>61783635.777600005</v>
      </c>
      <c r="U189" s="4">
        <f t="shared" si="51"/>
        <v>-5788847.5199999996</v>
      </c>
      <c r="V189" s="4">
        <v>17336099.089000002</v>
      </c>
      <c r="W189" s="4">
        <v>2600414.8633953901</v>
      </c>
      <c r="X189" s="4">
        <v>5547891.7547000004</v>
      </c>
      <c r="Y189" s="4">
        <v>2451604.4919046098</v>
      </c>
      <c r="Z189" s="4">
        <v>0</v>
      </c>
      <c r="AA189" s="4">
        <f t="shared" si="52"/>
        <v>2451604.4919046098</v>
      </c>
      <c r="AB189" s="4">
        <v>66822957.217200004</v>
      </c>
      <c r="AC189" s="5">
        <f t="shared" si="34"/>
        <v>145205863.91910002</v>
      </c>
    </row>
    <row r="190" spans="1:29" ht="24.9" customHeight="1" x14ac:dyDescent="0.25">
      <c r="A190" s="146"/>
      <c r="B190" s="148"/>
      <c r="C190" s="1">
        <v>8</v>
      </c>
      <c r="D190" s="4" t="s">
        <v>245</v>
      </c>
      <c r="E190" s="4">
        <v>83666802.664800003</v>
      </c>
      <c r="F190" s="4">
        <f t="shared" si="50"/>
        <v>-2141737.0099999998</v>
      </c>
      <c r="G190" s="4">
        <v>23476377.898499999</v>
      </c>
      <c r="H190" s="4">
        <v>3521456.6847505285</v>
      </c>
      <c r="I190" s="4">
        <v>5331681.6640999997</v>
      </c>
      <c r="J190" s="4">
        <v>3319939.1174494713</v>
      </c>
      <c r="K190" s="4">
        <f t="shared" si="46"/>
        <v>1659969.5587247356</v>
      </c>
      <c r="L190" s="4">
        <f t="shared" si="47"/>
        <v>1659969.5587247356</v>
      </c>
      <c r="M190" s="4">
        <v>84710568.8539</v>
      </c>
      <c r="N190" s="5">
        <f t="shared" si="33"/>
        <v>194893438.65067524</v>
      </c>
      <c r="O190" s="8"/>
      <c r="P190" s="148"/>
      <c r="Q190" s="9">
        <v>7</v>
      </c>
      <c r="R190" s="105" t="s">
        <v>60</v>
      </c>
      <c r="S190" s="4" t="s">
        <v>802</v>
      </c>
      <c r="T190" s="4">
        <v>60188179.178000003</v>
      </c>
      <c r="U190" s="4">
        <f t="shared" si="51"/>
        <v>-5788847.5199999996</v>
      </c>
      <c r="V190" s="4">
        <v>16888424.0152</v>
      </c>
      <c r="W190" s="4">
        <v>2533263.6023253798</v>
      </c>
      <c r="X190" s="4">
        <v>5595142.6368000004</v>
      </c>
      <c r="Y190" s="4">
        <v>2388296.00387462</v>
      </c>
      <c r="Z190" s="4">
        <v>0</v>
      </c>
      <c r="AA190" s="4">
        <f t="shared" si="52"/>
        <v>2388296.00387462</v>
      </c>
      <c r="AB190" s="4">
        <v>67653369.033500001</v>
      </c>
      <c r="AC190" s="5">
        <f t="shared" si="34"/>
        <v>143862684.31290001</v>
      </c>
    </row>
    <row r="191" spans="1:29" ht="24.9" customHeight="1" x14ac:dyDescent="0.25">
      <c r="A191" s="146"/>
      <c r="B191" s="148"/>
      <c r="C191" s="1">
        <v>9</v>
      </c>
      <c r="D191" s="4" t="s">
        <v>246</v>
      </c>
      <c r="E191" s="4">
        <v>89178498.848700002</v>
      </c>
      <c r="F191" s="4">
        <f t="shared" si="50"/>
        <v>-2141737.0099999998</v>
      </c>
      <c r="G191" s="4">
        <v>25022925.135299999</v>
      </c>
      <c r="H191" s="4">
        <v>3753438.7702855631</v>
      </c>
      <c r="I191" s="4">
        <v>5453291.8207999999</v>
      </c>
      <c r="J191" s="4">
        <v>3538645.8827144369</v>
      </c>
      <c r="K191" s="4">
        <f t="shared" si="46"/>
        <v>1769322.9413572184</v>
      </c>
      <c r="L191" s="4">
        <f t="shared" si="47"/>
        <v>1769322.9413572184</v>
      </c>
      <c r="M191" s="4">
        <v>86847809.6127</v>
      </c>
      <c r="N191" s="5">
        <f t="shared" si="33"/>
        <v>204430258.29834276</v>
      </c>
      <c r="O191" s="8"/>
      <c r="P191" s="148"/>
      <c r="Q191" s="9">
        <v>8</v>
      </c>
      <c r="R191" s="105" t="s">
        <v>60</v>
      </c>
      <c r="S191" s="4" t="s">
        <v>621</v>
      </c>
      <c r="T191" s="4">
        <v>135150005.64069998</v>
      </c>
      <c r="U191" s="4">
        <f t="shared" si="51"/>
        <v>-5788847.5199999996</v>
      </c>
      <c r="V191" s="4">
        <v>37922240.414999999</v>
      </c>
      <c r="W191" s="4">
        <v>5688336.062240853</v>
      </c>
      <c r="X191" s="4">
        <v>10215156.014699999</v>
      </c>
      <c r="Y191" s="4">
        <v>5362817.4634591471</v>
      </c>
      <c r="Z191" s="4">
        <v>0</v>
      </c>
      <c r="AA191" s="4">
        <f t="shared" si="52"/>
        <v>5362817.4634591471</v>
      </c>
      <c r="AB191" s="4">
        <v>148847910.38150001</v>
      </c>
      <c r="AC191" s="5">
        <f t="shared" si="34"/>
        <v>327182462.44289994</v>
      </c>
    </row>
    <row r="192" spans="1:29" ht="24.9" customHeight="1" x14ac:dyDescent="0.25">
      <c r="A192" s="146"/>
      <c r="B192" s="148"/>
      <c r="C192" s="1">
        <v>10</v>
      </c>
      <c r="D192" s="4" t="s">
        <v>247</v>
      </c>
      <c r="E192" s="4">
        <v>69830240.006099999</v>
      </c>
      <c r="F192" s="4">
        <f t="shared" si="50"/>
        <v>-2141737.0099999998</v>
      </c>
      <c r="G192" s="4">
        <v>19593925.558400001</v>
      </c>
      <c r="H192" s="4">
        <v>2939088.833780441</v>
      </c>
      <c r="I192" s="4">
        <v>4345961.6849999996</v>
      </c>
      <c r="J192" s="4">
        <v>2770897.6320195594</v>
      </c>
      <c r="K192" s="4">
        <f t="shared" si="46"/>
        <v>1385448.8160097797</v>
      </c>
      <c r="L192" s="4">
        <f t="shared" si="47"/>
        <v>1385448.8160097797</v>
      </c>
      <c r="M192" s="4">
        <v>67387008.279599994</v>
      </c>
      <c r="N192" s="5">
        <f t="shared" si="33"/>
        <v>158993974.48389021</v>
      </c>
      <c r="O192" s="8"/>
      <c r="P192" s="148"/>
      <c r="Q192" s="9">
        <v>9</v>
      </c>
      <c r="R192" s="105" t="s">
        <v>60</v>
      </c>
      <c r="S192" s="4" t="s">
        <v>622</v>
      </c>
      <c r="T192" s="4">
        <v>80431058.977799997</v>
      </c>
      <c r="U192" s="4">
        <f t="shared" si="51"/>
        <v>-5788847.5199999996</v>
      </c>
      <c r="V192" s="4">
        <v>22568448.5984</v>
      </c>
      <c r="W192" s="4">
        <v>3385267.2898005075</v>
      </c>
      <c r="X192" s="4">
        <v>6094829.4100000001</v>
      </c>
      <c r="Y192" s="4">
        <v>3191543.2459994922</v>
      </c>
      <c r="Z192" s="4">
        <v>0</v>
      </c>
      <c r="AA192" s="4">
        <f t="shared" si="52"/>
        <v>3191543.2459994922</v>
      </c>
      <c r="AB192" s="4">
        <v>76435126.800699994</v>
      </c>
      <c r="AC192" s="5">
        <f t="shared" si="34"/>
        <v>180222597.39269999</v>
      </c>
    </row>
    <row r="193" spans="1:29" ht="24.9" customHeight="1" x14ac:dyDescent="0.25">
      <c r="A193" s="146"/>
      <c r="B193" s="148"/>
      <c r="C193" s="1">
        <v>11</v>
      </c>
      <c r="D193" s="4" t="s">
        <v>248</v>
      </c>
      <c r="E193" s="4">
        <v>95282377.848999992</v>
      </c>
      <c r="F193" s="4">
        <f t="shared" si="50"/>
        <v>-2141737.0099999998</v>
      </c>
      <c r="G193" s="4">
        <v>26735635.140900001</v>
      </c>
      <c r="H193" s="4">
        <v>4010345.2711706017</v>
      </c>
      <c r="I193" s="4">
        <v>5162661.6317999996</v>
      </c>
      <c r="J193" s="4">
        <v>3780850.7478293986</v>
      </c>
      <c r="K193" s="4">
        <f t="shared" si="46"/>
        <v>1890425.3739146993</v>
      </c>
      <c r="L193" s="4">
        <f t="shared" si="47"/>
        <v>1890425.3739146993</v>
      </c>
      <c r="M193" s="4">
        <v>81740122.043500006</v>
      </c>
      <c r="N193" s="5">
        <f t="shared" si="33"/>
        <v>207517168.66848528</v>
      </c>
      <c r="O193" s="8"/>
      <c r="P193" s="148"/>
      <c r="Q193" s="9">
        <v>10</v>
      </c>
      <c r="R193" s="105" t="s">
        <v>60</v>
      </c>
      <c r="S193" s="4" t="s">
        <v>623</v>
      </c>
      <c r="T193" s="4">
        <v>100490743.55599999</v>
      </c>
      <c r="U193" s="4">
        <f t="shared" si="51"/>
        <v>-5788847.5199999996</v>
      </c>
      <c r="V193" s="4">
        <v>28197069.756299999</v>
      </c>
      <c r="W193" s="4">
        <v>4229560.4633956347</v>
      </c>
      <c r="X193" s="4">
        <v>7825274.9638999999</v>
      </c>
      <c r="Y193" s="4">
        <v>3987521.2133043655</v>
      </c>
      <c r="Z193" s="4">
        <v>0</v>
      </c>
      <c r="AA193" s="4">
        <f t="shared" si="52"/>
        <v>3987521.2133043655</v>
      </c>
      <c r="AB193" s="4">
        <v>106846885.7265</v>
      </c>
      <c r="AC193" s="5">
        <f t="shared" si="34"/>
        <v>237962933.19550002</v>
      </c>
    </row>
    <row r="194" spans="1:29" ht="24.9" customHeight="1" x14ac:dyDescent="0.25">
      <c r="A194" s="146"/>
      <c r="B194" s="148"/>
      <c r="C194" s="1">
        <v>12</v>
      </c>
      <c r="D194" s="4" t="s">
        <v>249</v>
      </c>
      <c r="E194" s="4">
        <v>82226769.186700001</v>
      </c>
      <c r="F194" s="4">
        <f t="shared" si="50"/>
        <v>-2141737.0099999998</v>
      </c>
      <c r="G194" s="4">
        <v>23072313.573800001</v>
      </c>
      <c r="H194" s="4">
        <v>3460847.036120519</v>
      </c>
      <c r="I194" s="4">
        <v>4645346.4538000003</v>
      </c>
      <c r="J194" s="4">
        <v>3262797.8938794811</v>
      </c>
      <c r="K194" s="4">
        <f t="shared" si="46"/>
        <v>1631398.9469397406</v>
      </c>
      <c r="L194" s="4">
        <f t="shared" si="47"/>
        <v>1631398.9469397406</v>
      </c>
      <c r="M194" s="4">
        <v>72648553.432500005</v>
      </c>
      <c r="N194" s="5">
        <f t="shared" si="33"/>
        <v>180898145.16606027</v>
      </c>
      <c r="O194" s="8"/>
      <c r="P194" s="148"/>
      <c r="Q194" s="9">
        <v>11</v>
      </c>
      <c r="R194" s="105" t="s">
        <v>60</v>
      </c>
      <c r="S194" s="4" t="s">
        <v>624</v>
      </c>
      <c r="T194" s="4">
        <v>77528652.629000008</v>
      </c>
      <c r="U194" s="4">
        <f t="shared" si="51"/>
        <v>-5788847.5199999996</v>
      </c>
      <c r="V194" s="4">
        <v>21754051.656199999</v>
      </c>
      <c r="W194" s="4">
        <v>3263107.7484454894</v>
      </c>
      <c r="X194" s="4">
        <v>6530431.8638000004</v>
      </c>
      <c r="Y194" s="4">
        <v>3076374.3610545103</v>
      </c>
      <c r="Z194" s="4">
        <v>0</v>
      </c>
      <c r="AA194" s="4">
        <f t="shared" si="52"/>
        <v>3076374.3610545103</v>
      </c>
      <c r="AB194" s="4">
        <v>84090633.084600002</v>
      </c>
      <c r="AC194" s="5">
        <f t="shared" si="34"/>
        <v>183923971.95930004</v>
      </c>
    </row>
    <row r="195" spans="1:29" ht="24.9" customHeight="1" x14ac:dyDescent="0.25">
      <c r="A195" s="146"/>
      <c r="B195" s="148"/>
      <c r="C195" s="1">
        <v>13</v>
      </c>
      <c r="D195" s="4" t="s">
        <v>250</v>
      </c>
      <c r="E195" s="4">
        <v>90626323.997099996</v>
      </c>
      <c r="F195" s="4">
        <f t="shared" si="50"/>
        <v>-2141737.0099999998</v>
      </c>
      <c r="G195" s="4">
        <v>25429175.753699999</v>
      </c>
      <c r="H195" s="4">
        <v>3814376.3630105718</v>
      </c>
      <c r="I195" s="4">
        <v>5262638.7347999997</v>
      </c>
      <c r="J195" s="4">
        <v>3596096.2833894277</v>
      </c>
      <c r="K195" s="4">
        <f t="shared" si="46"/>
        <v>1798048.1416947138</v>
      </c>
      <c r="L195" s="4">
        <f t="shared" si="47"/>
        <v>1798048.1416947138</v>
      </c>
      <c r="M195" s="4">
        <v>83497172.155699998</v>
      </c>
      <c r="N195" s="5">
        <f t="shared" si="33"/>
        <v>203023359.40120527</v>
      </c>
      <c r="O195" s="8"/>
      <c r="P195" s="148"/>
      <c r="Q195" s="9">
        <v>12</v>
      </c>
      <c r="R195" s="105" t="s">
        <v>60</v>
      </c>
      <c r="S195" s="4" t="s">
        <v>625</v>
      </c>
      <c r="T195" s="4">
        <v>70043746.312899992</v>
      </c>
      <c r="U195" s="4">
        <f t="shared" si="51"/>
        <v>-5788847.5199999996</v>
      </c>
      <c r="V195" s="4">
        <v>19653834.083500002</v>
      </c>
      <c r="W195" s="4">
        <v>2948075.1125254421</v>
      </c>
      <c r="X195" s="4">
        <v>6179682.2559000002</v>
      </c>
      <c r="Y195" s="4">
        <v>2779369.6652745581</v>
      </c>
      <c r="Z195" s="4">
        <v>0</v>
      </c>
      <c r="AA195" s="4">
        <f t="shared" si="52"/>
        <v>2779369.6652745581</v>
      </c>
      <c r="AB195" s="4">
        <v>77926375.275900006</v>
      </c>
      <c r="AC195" s="5">
        <f t="shared" si="34"/>
        <v>167562552.93010002</v>
      </c>
    </row>
    <row r="196" spans="1:29" ht="24.9" customHeight="1" x14ac:dyDescent="0.25">
      <c r="A196" s="146"/>
      <c r="B196" s="148"/>
      <c r="C196" s="1">
        <v>14</v>
      </c>
      <c r="D196" s="4" t="s">
        <v>251</v>
      </c>
      <c r="E196" s="4">
        <v>85799241.419100001</v>
      </c>
      <c r="F196" s="4">
        <f t="shared" si="50"/>
        <v>-2141737.0099999998</v>
      </c>
      <c r="G196" s="4">
        <v>24074726.783</v>
      </c>
      <c r="H196" s="4">
        <v>3611209.0174755417</v>
      </c>
      <c r="I196" s="4">
        <v>5140034.8687000005</v>
      </c>
      <c r="J196" s="4">
        <v>3404555.3166244584</v>
      </c>
      <c r="K196" s="4">
        <f t="shared" si="46"/>
        <v>1702277.6583122292</v>
      </c>
      <c r="L196" s="4">
        <f t="shared" si="47"/>
        <v>1702277.6583122292</v>
      </c>
      <c r="M196" s="4">
        <v>81342467.426100001</v>
      </c>
      <c r="N196" s="5">
        <f t="shared" si="33"/>
        <v>194388185.29398775</v>
      </c>
      <c r="O196" s="8"/>
      <c r="P196" s="148"/>
      <c r="Q196" s="9">
        <v>13</v>
      </c>
      <c r="R196" s="105" t="s">
        <v>60</v>
      </c>
      <c r="S196" s="4" t="s">
        <v>847</v>
      </c>
      <c r="T196" s="4">
        <v>63162507.1646</v>
      </c>
      <c r="U196" s="4">
        <f t="shared" si="51"/>
        <v>-5788847.5199999996</v>
      </c>
      <c r="V196" s="4">
        <v>17723001.7161</v>
      </c>
      <c r="W196" s="4">
        <v>2658450.2573753987</v>
      </c>
      <c r="X196" s="4">
        <v>5671886.8140000002</v>
      </c>
      <c r="Y196" s="4">
        <v>2506318.7741246014</v>
      </c>
      <c r="Z196" s="4">
        <v>0</v>
      </c>
      <c r="AA196" s="4">
        <f t="shared" si="52"/>
        <v>2506318.7741246014</v>
      </c>
      <c r="AB196" s="4">
        <v>69002111.506200001</v>
      </c>
      <c r="AC196" s="5">
        <f t="shared" si="34"/>
        <v>149263541.89840001</v>
      </c>
    </row>
    <row r="197" spans="1:29" ht="24.9" customHeight="1" x14ac:dyDescent="0.25">
      <c r="A197" s="146"/>
      <c r="B197" s="148"/>
      <c r="C197" s="1">
        <v>15</v>
      </c>
      <c r="D197" s="4" t="s">
        <v>252</v>
      </c>
      <c r="E197" s="4">
        <v>97321667.298099995</v>
      </c>
      <c r="F197" s="4">
        <f t="shared" si="50"/>
        <v>-2141737.0099999998</v>
      </c>
      <c r="G197" s="4">
        <v>27307846.916999999</v>
      </c>
      <c r="H197" s="4">
        <v>4096177.0375756146</v>
      </c>
      <c r="I197" s="4">
        <v>5461380.6153999995</v>
      </c>
      <c r="J197" s="4">
        <v>3861770.7375243856</v>
      </c>
      <c r="K197" s="4">
        <f t="shared" si="46"/>
        <v>1930885.3687621928</v>
      </c>
      <c r="L197" s="4">
        <f t="shared" si="47"/>
        <v>1930885.3687621928</v>
      </c>
      <c r="M197" s="4">
        <v>86989966.335800007</v>
      </c>
      <c r="N197" s="5">
        <f t="shared" si="33"/>
        <v>215504805.94723779</v>
      </c>
      <c r="O197" s="8"/>
      <c r="P197" s="148"/>
      <c r="Q197" s="9">
        <v>14</v>
      </c>
      <c r="R197" s="105" t="s">
        <v>60</v>
      </c>
      <c r="S197" s="4" t="s">
        <v>626</v>
      </c>
      <c r="T197" s="4">
        <v>72613323.261600003</v>
      </c>
      <c r="U197" s="4">
        <f t="shared" si="51"/>
        <v>-5788847.5199999996</v>
      </c>
      <c r="V197" s="4">
        <v>20374841.192200001</v>
      </c>
      <c r="W197" s="4">
        <v>3056226.1788304583</v>
      </c>
      <c r="X197" s="4">
        <v>5816799.4561999999</v>
      </c>
      <c r="Y197" s="4">
        <v>2881331.7189695416</v>
      </c>
      <c r="Z197" s="4">
        <v>0</v>
      </c>
      <c r="AA197" s="4">
        <f t="shared" si="52"/>
        <v>2881331.7189695416</v>
      </c>
      <c r="AB197" s="4">
        <v>71548882.382499993</v>
      </c>
      <c r="AC197" s="5">
        <f t="shared" si="34"/>
        <v>164685757.2141</v>
      </c>
    </row>
    <row r="198" spans="1:29" ht="24.9" customHeight="1" x14ac:dyDescent="0.25">
      <c r="A198" s="146"/>
      <c r="B198" s="148"/>
      <c r="C198" s="1">
        <v>16</v>
      </c>
      <c r="D198" s="4" t="s">
        <v>253</v>
      </c>
      <c r="E198" s="4">
        <v>91465671.7984</v>
      </c>
      <c r="F198" s="4">
        <f t="shared" si="50"/>
        <v>-2141737.0099999998</v>
      </c>
      <c r="G198" s="4">
        <v>25664691.4606</v>
      </c>
      <c r="H198" s="4">
        <v>3849703.7191305771</v>
      </c>
      <c r="I198" s="4">
        <v>5257242.8927999996</v>
      </c>
      <c r="J198" s="4">
        <v>3629402.0093694231</v>
      </c>
      <c r="K198" s="4">
        <f t="shared" si="46"/>
        <v>1814701.0046847116</v>
      </c>
      <c r="L198" s="4">
        <f t="shared" si="47"/>
        <v>1814701.0046847116</v>
      </c>
      <c r="M198" s="4">
        <v>83402342.793799996</v>
      </c>
      <c r="N198" s="5">
        <f t="shared" si="33"/>
        <v>204055373.76661527</v>
      </c>
      <c r="O198" s="8"/>
      <c r="P198" s="148"/>
      <c r="Q198" s="9">
        <v>15</v>
      </c>
      <c r="R198" s="105" t="s">
        <v>60</v>
      </c>
      <c r="S198" s="4" t="s">
        <v>627</v>
      </c>
      <c r="T198" s="4">
        <v>76056511.871700004</v>
      </c>
      <c r="U198" s="4">
        <f t="shared" si="51"/>
        <v>-5788847.5199999996</v>
      </c>
      <c r="V198" s="4">
        <v>21340978.2313</v>
      </c>
      <c r="W198" s="4">
        <v>3201146.7346654804</v>
      </c>
      <c r="X198" s="4">
        <v>6494598.7027000003</v>
      </c>
      <c r="Y198" s="4">
        <v>3017959.1051345193</v>
      </c>
      <c r="Z198" s="4">
        <v>0</v>
      </c>
      <c r="AA198" s="4">
        <f t="shared" si="52"/>
        <v>3017959.1051345193</v>
      </c>
      <c r="AB198" s="4">
        <v>83460882.293899998</v>
      </c>
      <c r="AC198" s="5">
        <f t="shared" si="34"/>
        <v>181288630.71670002</v>
      </c>
    </row>
    <row r="199" spans="1:29" ht="24.9" customHeight="1" x14ac:dyDescent="0.25">
      <c r="A199" s="146"/>
      <c r="B199" s="148"/>
      <c r="C199" s="1">
        <v>17</v>
      </c>
      <c r="D199" s="4" t="s">
        <v>254</v>
      </c>
      <c r="E199" s="4">
        <v>91826250.204999998</v>
      </c>
      <c r="F199" s="4">
        <f t="shared" si="50"/>
        <v>-2141737.0099999998</v>
      </c>
      <c r="G199" s="4">
        <v>25765867.490499999</v>
      </c>
      <c r="H199" s="4">
        <v>3864880.12359558</v>
      </c>
      <c r="I199" s="4">
        <v>5501188.6140000001</v>
      </c>
      <c r="J199" s="4">
        <v>3643709.9346044203</v>
      </c>
      <c r="K199" s="4">
        <f t="shared" si="46"/>
        <v>1821854.9673022102</v>
      </c>
      <c r="L199" s="4">
        <f t="shared" si="47"/>
        <v>1821854.9673022102</v>
      </c>
      <c r="M199" s="4">
        <v>87689573.010100007</v>
      </c>
      <c r="N199" s="5">
        <f t="shared" si="33"/>
        <v>208826688.78649777</v>
      </c>
      <c r="O199" s="8"/>
      <c r="P199" s="148"/>
      <c r="Q199" s="9">
        <v>16</v>
      </c>
      <c r="R199" s="105" t="s">
        <v>60</v>
      </c>
      <c r="S199" s="4" t="s">
        <v>628</v>
      </c>
      <c r="T199" s="4">
        <v>92218749.417099997</v>
      </c>
      <c r="U199" s="4">
        <f t="shared" si="51"/>
        <v>-5788847.5199999996</v>
      </c>
      <c r="V199" s="4">
        <v>25876000.297499999</v>
      </c>
      <c r="W199" s="4">
        <v>3881400.0446655825</v>
      </c>
      <c r="X199" s="4">
        <v>7273915.3017999995</v>
      </c>
      <c r="Y199" s="4">
        <v>3659284.4927344173</v>
      </c>
      <c r="Z199" s="4">
        <v>0</v>
      </c>
      <c r="AA199" s="4">
        <f t="shared" si="52"/>
        <v>3659284.4927344173</v>
      </c>
      <c r="AB199" s="4">
        <v>97157001.472499996</v>
      </c>
      <c r="AC199" s="5">
        <f t="shared" si="34"/>
        <v>217003588.20450002</v>
      </c>
    </row>
    <row r="200" spans="1:29" ht="24.9" customHeight="1" x14ac:dyDescent="0.25">
      <c r="A200" s="146"/>
      <c r="B200" s="149"/>
      <c r="C200" s="1">
        <v>18</v>
      </c>
      <c r="D200" s="4" t="s">
        <v>255</v>
      </c>
      <c r="E200" s="4">
        <v>101264935.7739</v>
      </c>
      <c r="F200" s="4">
        <f t="shared" si="50"/>
        <v>-2141737.0099999998</v>
      </c>
      <c r="G200" s="4">
        <v>28414303.216800001</v>
      </c>
      <c r="H200" s="4">
        <v>4262145.4825256392</v>
      </c>
      <c r="I200" s="4">
        <v>5644213.2083999999</v>
      </c>
      <c r="J200" s="4">
        <v>4018241.5341743608</v>
      </c>
      <c r="K200" s="4">
        <f t="shared" si="46"/>
        <v>2009120.7670871804</v>
      </c>
      <c r="L200" s="4">
        <f t="shared" si="47"/>
        <v>2009120.7670871804</v>
      </c>
      <c r="M200" s="4">
        <v>90203162.341700003</v>
      </c>
      <c r="N200" s="5">
        <f t="shared" ref="N200:N263" si="53">E200+F200+G200+H200+L200+M200</f>
        <v>224011930.57201281</v>
      </c>
      <c r="O200" s="8"/>
      <c r="P200" s="148"/>
      <c r="Q200" s="9">
        <v>17</v>
      </c>
      <c r="R200" s="105" t="s">
        <v>60</v>
      </c>
      <c r="S200" s="4" t="s">
        <v>848</v>
      </c>
      <c r="T200" s="4">
        <v>77415798.448699996</v>
      </c>
      <c r="U200" s="4">
        <f t="shared" si="51"/>
        <v>-5788847.5199999996</v>
      </c>
      <c r="V200" s="4">
        <v>21722385.484000001</v>
      </c>
      <c r="W200" s="4">
        <v>3258357.822625489</v>
      </c>
      <c r="X200" s="4">
        <v>6087406.4007000001</v>
      </c>
      <c r="Y200" s="4">
        <v>3071896.2526745107</v>
      </c>
      <c r="Z200" s="4">
        <v>0</v>
      </c>
      <c r="AA200" s="4">
        <f t="shared" si="52"/>
        <v>3071896.2526745107</v>
      </c>
      <c r="AB200" s="4">
        <v>76304670.938099995</v>
      </c>
      <c r="AC200" s="5">
        <f t="shared" ref="AC200:AC263" si="54">T200+U200+V200+W200+AA200+AB200</f>
        <v>175984261.42609999</v>
      </c>
    </row>
    <row r="201" spans="1:29" ht="24.9" customHeight="1" x14ac:dyDescent="0.25">
      <c r="A201" s="1"/>
      <c r="B201" s="153" t="s">
        <v>828</v>
      </c>
      <c r="C201" s="154"/>
      <c r="D201" s="11"/>
      <c r="E201" s="11">
        <f>SUM(E183:E200)</f>
        <v>1622132917.872</v>
      </c>
      <c r="F201" s="11">
        <f t="shared" ref="F201:M201" si="55">SUM(F183:F200)</f>
        <v>-38551266.179999977</v>
      </c>
      <c r="G201" s="11">
        <f t="shared" si="55"/>
        <v>455160280.6451</v>
      </c>
      <c r="H201" s="11">
        <f t="shared" si="55"/>
        <v>68274042.096900225</v>
      </c>
      <c r="I201" s="11">
        <f t="shared" si="55"/>
        <v>92590763.646200016</v>
      </c>
      <c r="J201" s="11">
        <f t="shared" si="55"/>
        <v>64367017.218599759</v>
      </c>
      <c r="K201" s="11">
        <f t="shared" si="55"/>
        <v>32183508.60929988</v>
      </c>
      <c r="L201" s="11">
        <f t="shared" si="55"/>
        <v>32183508.60929988</v>
      </c>
      <c r="M201" s="11">
        <f t="shared" si="55"/>
        <v>1465397020.7353997</v>
      </c>
      <c r="N201" s="6">
        <f t="shared" si="53"/>
        <v>3604596503.7786999</v>
      </c>
      <c r="O201" s="8"/>
      <c r="P201" s="148"/>
      <c r="Q201" s="9">
        <v>18</v>
      </c>
      <c r="R201" s="105" t="s">
        <v>60</v>
      </c>
      <c r="S201" s="4" t="s">
        <v>629</v>
      </c>
      <c r="T201" s="4">
        <v>71949931.305399999</v>
      </c>
      <c r="U201" s="4">
        <f t="shared" si="51"/>
        <v>-5788847.5199999996</v>
      </c>
      <c r="V201" s="4">
        <v>20188697.587400001</v>
      </c>
      <c r="W201" s="4">
        <v>3028304.6380604543</v>
      </c>
      <c r="X201" s="4">
        <v>6263034.6005999995</v>
      </c>
      <c r="Y201" s="4">
        <v>2855008.0059395456</v>
      </c>
      <c r="Z201" s="4">
        <v>0</v>
      </c>
      <c r="AA201" s="4">
        <f t="shared" si="52"/>
        <v>2855008.0059395456</v>
      </c>
      <c r="AB201" s="4">
        <v>79391253.155000001</v>
      </c>
      <c r="AC201" s="5">
        <f t="shared" si="54"/>
        <v>171624347.17180002</v>
      </c>
    </row>
    <row r="202" spans="1:29" ht="24.9" customHeight="1" x14ac:dyDescent="0.25">
      <c r="A202" s="146">
        <v>10</v>
      </c>
      <c r="B202" s="147" t="s">
        <v>914</v>
      </c>
      <c r="C202" s="1">
        <v>1</v>
      </c>
      <c r="D202" s="4" t="s">
        <v>256</v>
      </c>
      <c r="E202" s="4">
        <v>70911904.096400008</v>
      </c>
      <c r="F202" s="4">
        <v>0</v>
      </c>
      <c r="G202" s="4">
        <v>19897433.6899</v>
      </c>
      <c r="H202" s="4">
        <v>2984615.0534954481</v>
      </c>
      <c r="I202" s="4">
        <v>5839214.0356000001</v>
      </c>
      <c r="J202" s="4">
        <v>2813818.5852045519</v>
      </c>
      <c r="K202" s="4">
        <f t="shared" si="46"/>
        <v>1406909.292602276</v>
      </c>
      <c r="L202" s="4">
        <f t="shared" ref="L202:L240" si="56">J202-K202</f>
        <v>1406909.292602276</v>
      </c>
      <c r="M202" s="4">
        <v>74166533.887899995</v>
      </c>
      <c r="N202" s="5">
        <f t="shared" si="53"/>
        <v>169367396.02029771</v>
      </c>
      <c r="O202" s="8"/>
      <c r="P202" s="148"/>
      <c r="Q202" s="9">
        <v>19</v>
      </c>
      <c r="R202" s="105" t="s">
        <v>60</v>
      </c>
      <c r="S202" s="4" t="s">
        <v>849</v>
      </c>
      <c r="T202" s="4">
        <v>68341080.9516</v>
      </c>
      <c r="U202" s="4">
        <f t="shared" si="51"/>
        <v>-5788847.5199999996</v>
      </c>
      <c r="V202" s="4">
        <v>19176076.906399999</v>
      </c>
      <c r="W202" s="4">
        <v>2876411.5359204318</v>
      </c>
      <c r="X202" s="4">
        <v>5724563.3493999997</v>
      </c>
      <c r="Y202" s="4">
        <v>2711807.0818795683</v>
      </c>
      <c r="Z202" s="4">
        <v>0</v>
      </c>
      <c r="AA202" s="4">
        <f t="shared" si="52"/>
        <v>2711807.0818795683</v>
      </c>
      <c r="AB202" s="4">
        <v>69927876.603599995</v>
      </c>
      <c r="AC202" s="5">
        <f t="shared" si="54"/>
        <v>157244405.55939999</v>
      </c>
    </row>
    <row r="203" spans="1:29" ht="24.9" customHeight="1" x14ac:dyDescent="0.25">
      <c r="A203" s="146"/>
      <c r="B203" s="148"/>
      <c r="C203" s="1">
        <v>2</v>
      </c>
      <c r="D203" s="4" t="s">
        <v>257</v>
      </c>
      <c r="E203" s="4">
        <v>77291161.887999997</v>
      </c>
      <c r="F203" s="4">
        <v>0</v>
      </c>
      <c r="G203" s="4">
        <v>21687413.25</v>
      </c>
      <c r="H203" s="4">
        <v>3253111.9874754879</v>
      </c>
      <c r="I203" s="4">
        <v>6195886.1514999997</v>
      </c>
      <c r="J203" s="4">
        <v>3066950.613724512</v>
      </c>
      <c r="K203" s="4">
        <f t="shared" si="46"/>
        <v>1533475.306862256</v>
      </c>
      <c r="L203" s="4">
        <f t="shared" si="56"/>
        <v>1533475.306862256</v>
      </c>
      <c r="M203" s="4">
        <v>80434876.963100001</v>
      </c>
      <c r="N203" s="5">
        <f t="shared" si="53"/>
        <v>184200039.39543772</v>
      </c>
      <c r="O203" s="8"/>
      <c r="P203" s="149"/>
      <c r="Q203" s="9">
        <v>20</v>
      </c>
      <c r="R203" s="105" t="s">
        <v>60</v>
      </c>
      <c r="S203" s="4" t="s">
        <v>850</v>
      </c>
      <c r="T203" s="4">
        <v>92693091.203299999</v>
      </c>
      <c r="U203" s="4">
        <f t="shared" si="51"/>
        <v>-5788847.5199999996</v>
      </c>
      <c r="V203" s="4">
        <v>26009097.6153</v>
      </c>
      <c r="W203" s="4">
        <v>3901364.6423255852</v>
      </c>
      <c r="X203" s="4">
        <v>7517980.2681999998</v>
      </c>
      <c r="Y203" s="4">
        <v>3678106.6038744147</v>
      </c>
      <c r="Z203" s="4">
        <v>0</v>
      </c>
      <c r="AA203" s="4">
        <f t="shared" si="52"/>
        <v>3678106.6038744147</v>
      </c>
      <c r="AB203" s="4">
        <v>101446327.3653</v>
      </c>
      <c r="AC203" s="5">
        <f t="shared" si="54"/>
        <v>221939139.91009998</v>
      </c>
    </row>
    <row r="204" spans="1:29" ht="24.9" customHeight="1" x14ac:dyDescent="0.25">
      <c r="A204" s="146"/>
      <c r="B204" s="148"/>
      <c r="C204" s="1">
        <v>3</v>
      </c>
      <c r="D204" s="4" t="s">
        <v>258</v>
      </c>
      <c r="E204" s="4">
        <v>66071206.455400005</v>
      </c>
      <c r="F204" s="4">
        <v>0</v>
      </c>
      <c r="G204" s="4">
        <v>18539164.418299999</v>
      </c>
      <c r="H204" s="4">
        <v>2780874.6627104171</v>
      </c>
      <c r="I204" s="4">
        <v>5659680.5577999996</v>
      </c>
      <c r="J204" s="4">
        <v>2621737.3661895823</v>
      </c>
      <c r="K204" s="4">
        <f t="shared" si="46"/>
        <v>1310868.6830947911</v>
      </c>
      <c r="L204" s="4">
        <f t="shared" si="56"/>
        <v>1310868.6830947911</v>
      </c>
      <c r="M204" s="4">
        <v>71011318.265300006</v>
      </c>
      <c r="N204" s="5">
        <f t="shared" si="53"/>
        <v>159713432.48480523</v>
      </c>
      <c r="O204" s="8"/>
      <c r="P204" s="1"/>
      <c r="Q204" s="154"/>
      <c r="R204" s="155"/>
      <c r="S204" s="11"/>
      <c r="T204" s="11">
        <f>T184+T185+T186+T187+T188+T189+T190+T191+T192+T193+T194+T195+T196+T197+T198+T199+T200+T201+T202+T203</f>
        <v>1686311736.0404999</v>
      </c>
      <c r="U204" s="11">
        <f t="shared" ref="U204:AB204" si="57">U184+U185+U186+U187+U188+U189+U190+U191+U192+U193+U194+U195+U196+U197+U198+U199+U200+U201+U202+U203</f>
        <v>-115776950.39999995</v>
      </c>
      <c r="V204" s="11">
        <f t="shared" si="57"/>
        <v>473168452.82840008</v>
      </c>
      <c r="W204" s="11">
        <f t="shared" si="57"/>
        <v>70975267.924390644</v>
      </c>
      <c r="X204" s="11">
        <f t="shared" si="57"/>
        <v>137042488.3003</v>
      </c>
      <c r="Y204" s="11">
        <f t="shared" si="57"/>
        <v>66913663.703609347</v>
      </c>
      <c r="Z204" s="11">
        <f t="shared" si="57"/>
        <v>0</v>
      </c>
      <c r="AA204" s="11">
        <f t="shared" si="57"/>
        <v>66913663.703609347</v>
      </c>
      <c r="AB204" s="11">
        <f t="shared" si="57"/>
        <v>1794884538.4033999</v>
      </c>
      <c r="AC204" s="6">
        <f t="shared" ref="AC204" si="58">T204+U204+V204+W204+AA204+AB204</f>
        <v>3976476708.5002999</v>
      </c>
    </row>
    <row r="205" spans="1:29" ht="33.75" customHeight="1" x14ac:dyDescent="0.25">
      <c r="A205" s="146"/>
      <c r="B205" s="148"/>
      <c r="C205" s="1">
        <v>4</v>
      </c>
      <c r="D205" s="4" t="s">
        <v>259</v>
      </c>
      <c r="E205" s="4">
        <v>94956270.6461</v>
      </c>
      <c r="F205" s="4">
        <v>0</v>
      </c>
      <c r="G205" s="4">
        <v>26644131.513599999</v>
      </c>
      <c r="H205" s="4">
        <v>3996619.7270905995</v>
      </c>
      <c r="I205" s="4">
        <v>6882161.7391999997</v>
      </c>
      <c r="J205" s="4">
        <v>3767910.6566094006</v>
      </c>
      <c r="K205" s="4">
        <f t="shared" si="46"/>
        <v>1883955.3283047003</v>
      </c>
      <c r="L205" s="4">
        <f t="shared" si="56"/>
        <v>1883955.3283047003</v>
      </c>
      <c r="M205" s="4">
        <v>92495844.546299994</v>
      </c>
      <c r="N205" s="5">
        <f t="shared" si="53"/>
        <v>219976821.76139528</v>
      </c>
      <c r="O205" s="8"/>
      <c r="P205" s="147">
        <v>28</v>
      </c>
      <c r="Q205" s="9">
        <v>1</v>
      </c>
      <c r="R205" s="105" t="s">
        <v>61</v>
      </c>
      <c r="S205" s="108" t="s">
        <v>630</v>
      </c>
      <c r="T205" s="4">
        <v>89348687.9965</v>
      </c>
      <c r="U205" s="4">
        <f>-2620951.49</f>
        <v>-2620951.4900000002</v>
      </c>
      <c r="V205" s="4">
        <v>25070679.138300002</v>
      </c>
      <c r="W205" s="4">
        <v>3760601.8707705638</v>
      </c>
      <c r="X205" s="4">
        <v>5733068.7298999997</v>
      </c>
      <c r="Y205" s="4">
        <v>3545399.0702294358</v>
      </c>
      <c r="Z205" s="4">
        <f>Y205/2</f>
        <v>1772699.5351147179</v>
      </c>
      <c r="AA205" s="4">
        <f>Y205-Z205</f>
        <v>1772699.5351147179</v>
      </c>
      <c r="AB205" s="4">
        <v>86799210.429299995</v>
      </c>
      <c r="AC205" s="5">
        <f t="shared" si="54"/>
        <v>204130927.4799853</v>
      </c>
    </row>
    <row r="206" spans="1:29" ht="24.9" customHeight="1" x14ac:dyDescent="0.25">
      <c r="A206" s="146"/>
      <c r="B206" s="148"/>
      <c r="C206" s="1">
        <v>5</v>
      </c>
      <c r="D206" s="4" t="s">
        <v>260</v>
      </c>
      <c r="E206" s="4">
        <v>86395451.188300014</v>
      </c>
      <c r="F206" s="4">
        <v>0</v>
      </c>
      <c r="G206" s="4">
        <v>24242019.489300001</v>
      </c>
      <c r="H206" s="4">
        <v>3636302.9233955452</v>
      </c>
      <c r="I206" s="4">
        <v>6793979.9667999996</v>
      </c>
      <c r="J206" s="4">
        <v>3428213.2081044544</v>
      </c>
      <c r="K206" s="4">
        <f t="shared" si="46"/>
        <v>1714106.6040522272</v>
      </c>
      <c r="L206" s="4">
        <f t="shared" si="56"/>
        <v>1714106.6040522272</v>
      </c>
      <c r="M206" s="4">
        <v>90946091.768600002</v>
      </c>
      <c r="N206" s="5">
        <f t="shared" si="53"/>
        <v>206933971.97364777</v>
      </c>
      <c r="O206" s="8"/>
      <c r="P206" s="148"/>
      <c r="Q206" s="9">
        <v>2</v>
      </c>
      <c r="R206" s="105" t="s">
        <v>61</v>
      </c>
      <c r="S206" s="108" t="s">
        <v>631</v>
      </c>
      <c r="T206" s="4">
        <v>94516582.460500002</v>
      </c>
      <c r="U206" s="4">
        <f t="shared" ref="U206:U222" si="59">-2620951.49</f>
        <v>-2620951.4900000002</v>
      </c>
      <c r="V206" s="4">
        <v>26520757.777899999</v>
      </c>
      <c r="W206" s="4">
        <v>3978113.6667055967</v>
      </c>
      <c r="X206" s="4">
        <v>6114484.21</v>
      </c>
      <c r="Y206" s="4">
        <v>3750463.6170944031</v>
      </c>
      <c r="Z206" s="4">
        <f t="shared" ref="Z206:Z222" si="60">Y206/2</f>
        <v>1875231.8085472016</v>
      </c>
      <c r="AA206" s="4">
        <f t="shared" ref="AA206:AA222" si="61">Y206-Z206</f>
        <v>1875231.8085472016</v>
      </c>
      <c r="AB206" s="4">
        <v>93502406.379999995</v>
      </c>
      <c r="AC206" s="5">
        <f t="shared" si="54"/>
        <v>217772140.60365278</v>
      </c>
    </row>
    <row r="207" spans="1:29" ht="24.9" customHeight="1" x14ac:dyDescent="0.25">
      <c r="A207" s="146"/>
      <c r="B207" s="148"/>
      <c r="C207" s="1">
        <v>6</v>
      </c>
      <c r="D207" s="4" t="s">
        <v>261</v>
      </c>
      <c r="E207" s="4">
        <v>88498379.192000002</v>
      </c>
      <c r="F207" s="4">
        <v>0</v>
      </c>
      <c r="G207" s="4">
        <v>24832087.842999998</v>
      </c>
      <c r="H207" s="4">
        <v>3724813.1764055588</v>
      </c>
      <c r="I207" s="4">
        <v>6821803.8300999999</v>
      </c>
      <c r="J207" s="4">
        <v>3511658.4063944411</v>
      </c>
      <c r="K207" s="4">
        <f t="shared" si="46"/>
        <v>1755829.2031972206</v>
      </c>
      <c r="L207" s="4">
        <f t="shared" si="56"/>
        <v>1755829.2031972206</v>
      </c>
      <c r="M207" s="4">
        <v>91435082.953799993</v>
      </c>
      <c r="N207" s="5">
        <f t="shared" si="53"/>
        <v>210246192.36840278</v>
      </c>
      <c r="O207" s="8"/>
      <c r="P207" s="148"/>
      <c r="Q207" s="9">
        <v>3</v>
      </c>
      <c r="R207" s="105" t="s">
        <v>61</v>
      </c>
      <c r="S207" s="108" t="s">
        <v>632</v>
      </c>
      <c r="T207" s="4">
        <v>96225660.724799991</v>
      </c>
      <c r="U207" s="4">
        <f t="shared" si="59"/>
        <v>-2620951.4900000002</v>
      </c>
      <c r="V207" s="4">
        <v>27000314.375100002</v>
      </c>
      <c r="W207" s="4">
        <v>4050047.1563056074</v>
      </c>
      <c r="X207" s="4">
        <v>6270436.9637000002</v>
      </c>
      <c r="Y207" s="4">
        <v>3818280.6676943931</v>
      </c>
      <c r="Z207" s="4">
        <f t="shared" si="60"/>
        <v>1909140.3338471965</v>
      </c>
      <c r="AA207" s="4">
        <f t="shared" si="61"/>
        <v>1909140.3338471965</v>
      </c>
      <c r="AB207" s="4">
        <v>96243201.973100007</v>
      </c>
      <c r="AC207" s="5">
        <f t="shared" si="54"/>
        <v>222807413.07315281</v>
      </c>
    </row>
    <row r="208" spans="1:29" ht="24.9" customHeight="1" x14ac:dyDescent="0.25">
      <c r="A208" s="146"/>
      <c r="B208" s="148"/>
      <c r="C208" s="1">
        <v>7</v>
      </c>
      <c r="D208" s="4" t="s">
        <v>262</v>
      </c>
      <c r="E208" s="4">
        <v>93824611.979399994</v>
      </c>
      <c r="F208" s="4">
        <v>0</v>
      </c>
      <c r="G208" s="4">
        <v>26326595.218800001</v>
      </c>
      <c r="H208" s="4">
        <v>3948989.2828105926</v>
      </c>
      <c r="I208" s="4">
        <v>6623707.8607000001</v>
      </c>
      <c r="J208" s="4">
        <v>3723005.8944894075</v>
      </c>
      <c r="K208" s="4">
        <f t="shared" si="46"/>
        <v>1861502.9472447038</v>
      </c>
      <c r="L208" s="4">
        <f t="shared" si="56"/>
        <v>1861502.9472447038</v>
      </c>
      <c r="M208" s="4">
        <v>87953640.354800001</v>
      </c>
      <c r="N208" s="5">
        <f t="shared" si="53"/>
        <v>213915339.78305531</v>
      </c>
      <c r="O208" s="8"/>
      <c r="P208" s="148"/>
      <c r="Q208" s="9">
        <v>4</v>
      </c>
      <c r="R208" s="105" t="s">
        <v>61</v>
      </c>
      <c r="S208" s="108" t="s">
        <v>851</v>
      </c>
      <c r="T208" s="4">
        <v>71372223.5634</v>
      </c>
      <c r="U208" s="4">
        <f t="shared" si="59"/>
        <v>-2620951.4900000002</v>
      </c>
      <c r="V208" s="4">
        <v>20026596.4333</v>
      </c>
      <c r="W208" s="4">
        <v>3003989.4649504507</v>
      </c>
      <c r="X208" s="4">
        <v>4809087.9160000002</v>
      </c>
      <c r="Y208" s="4">
        <v>2832084.2838495495</v>
      </c>
      <c r="Z208" s="4">
        <f t="shared" si="60"/>
        <v>1416042.1419247747</v>
      </c>
      <c r="AA208" s="4">
        <f t="shared" si="61"/>
        <v>1416042.1419247747</v>
      </c>
      <c r="AB208" s="4">
        <v>70560686.3671</v>
      </c>
      <c r="AC208" s="5">
        <f t="shared" si="54"/>
        <v>163758586.48067522</v>
      </c>
    </row>
    <row r="209" spans="1:29" ht="24.9" customHeight="1" x14ac:dyDescent="0.25">
      <c r="A209" s="146"/>
      <c r="B209" s="148"/>
      <c r="C209" s="1">
        <v>8</v>
      </c>
      <c r="D209" s="4" t="s">
        <v>263</v>
      </c>
      <c r="E209" s="4">
        <v>88243420.202400014</v>
      </c>
      <c r="F209" s="4">
        <v>0</v>
      </c>
      <c r="G209" s="4">
        <v>24760547.956300002</v>
      </c>
      <c r="H209" s="4">
        <v>3714082.1933955573</v>
      </c>
      <c r="I209" s="4">
        <v>6414402.8492000001</v>
      </c>
      <c r="J209" s="4">
        <v>3501541.510604443</v>
      </c>
      <c r="K209" s="4">
        <f t="shared" si="46"/>
        <v>1750770.7553022215</v>
      </c>
      <c r="L209" s="4">
        <f t="shared" si="56"/>
        <v>1750770.7553022215</v>
      </c>
      <c r="M209" s="4">
        <v>84275204.164100006</v>
      </c>
      <c r="N209" s="5">
        <f t="shared" si="53"/>
        <v>202744025.27149779</v>
      </c>
      <c r="O209" s="8"/>
      <c r="P209" s="148"/>
      <c r="Q209" s="9">
        <v>5</v>
      </c>
      <c r="R209" s="105" t="s">
        <v>61</v>
      </c>
      <c r="S209" s="4" t="s">
        <v>633</v>
      </c>
      <c r="T209" s="4">
        <v>74789452.675999999</v>
      </c>
      <c r="U209" s="4">
        <f t="shared" si="59"/>
        <v>-2620951.4900000002</v>
      </c>
      <c r="V209" s="4">
        <v>20985449.400800001</v>
      </c>
      <c r="W209" s="4">
        <v>3147817.4101004722</v>
      </c>
      <c r="X209" s="4">
        <v>5297605.3954999996</v>
      </c>
      <c r="Y209" s="4">
        <v>2967681.5845995275</v>
      </c>
      <c r="Z209" s="4">
        <f t="shared" si="60"/>
        <v>1483840.7922997638</v>
      </c>
      <c r="AA209" s="4">
        <f t="shared" si="61"/>
        <v>1483840.7922997638</v>
      </c>
      <c r="AB209" s="4">
        <v>79146149.101400003</v>
      </c>
      <c r="AC209" s="5">
        <f t="shared" si="54"/>
        <v>176931757.89060026</v>
      </c>
    </row>
    <row r="210" spans="1:29" ht="24.9" customHeight="1" x14ac:dyDescent="0.25">
      <c r="A210" s="146"/>
      <c r="B210" s="148"/>
      <c r="C210" s="1">
        <v>9</v>
      </c>
      <c r="D210" s="4" t="s">
        <v>264</v>
      </c>
      <c r="E210" s="4">
        <v>83030555.430700004</v>
      </c>
      <c r="F210" s="4">
        <v>0</v>
      </c>
      <c r="G210" s="4">
        <v>23297850.931600001</v>
      </c>
      <c r="H210" s="4">
        <v>3494677.6397005245</v>
      </c>
      <c r="I210" s="4">
        <v>6231172.7724000001</v>
      </c>
      <c r="J210" s="4">
        <v>3294692.5200994755</v>
      </c>
      <c r="K210" s="4">
        <f t="shared" si="46"/>
        <v>1647346.2600497378</v>
      </c>
      <c r="L210" s="4">
        <f t="shared" si="56"/>
        <v>1647346.2600497378</v>
      </c>
      <c r="M210" s="4">
        <v>81055022.569800004</v>
      </c>
      <c r="N210" s="5">
        <f t="shared" si="53"/>
        <v>192525452.83185029</v>
      </c>
      <c r="O210" s="8"/>
      <c r="P210" s="148"/>
      <c r="Q210" s="9">
        <v>6</v>
      </c>
      <c r="R210" s="105" t="s">
        <v>61</v>
      </c>
      <c r="S210" s="4" t="s">
        <v>634</v>
      </c>
      <c r="T210" s="4">
        <v>114933801.0804</v>
      </c>
      <c r="U210" s="4">
        <f t="shared" si="59"/>
        <v>-2620951.4900000002</v>
      </c>
      <c r="V210" s="4">
        <v>32249700.736000001</v>
      </c>
      <c r="W210" s="4">
        <v>4837455.1103857253</v>
      </c>
      <c r="X210" s="4">
        <v>7499903.9221999999</v>
      </c>
      <c r="Y210" s="4">
        <v>4560628.7078142744</v>
      </c>
      <c r="Z210" s="4">
        <f t="shared" si="60"/>
        <v>2280314.3539071372</v>
      </c>
      <c r="AA210" s="4">
        <f t="shared" si="61"/>
        <v>2280314.3539071372</v>
      </c>
      <c r="AB210" s="4">
        <v>117850499.96950001</v>
      </c>
      <c r="AC210" s="5">
        <f t="shared" si="54"/>
        <v>269530819.76019287</v>
      </c>
    </row>
    <row r="211" spans="1:29" ht="24.9" customHeight="1" x14ac:dyDescent="0.25">
      <c r="A211" s="146"/>
      <c r="B211" s="148"/>
      <c r="C211" s="1">
        <v>10</v>
      </c>
      <c r="D211" s="4" t="s">
        <v>265</v>
      </c>
      <c r="E211" s="4">
        <v>92846693.023000002</v>
      </c>
      <c r="F211" s="4">
        <v>0</v>
      </c>
      <c r="G211" s="4">
        <v>26052197.318500001</v>
      </c>
      <c r="H211" s="4">
        <v>3907829.5977605861</v>
      </c>
      <c r="I211" s="4">
        <v>7061486.5380999995</v>
      </c>
      <c r="J211" s="4">
        <v>3684201.5982394139</v>
      </c>
      <c r="K211" s="4">
        <f t="shared" si="46"/>
        <v>1842100.799119707</v>
      </c>
      <c r="L211" s="4">
        <f t="shared" si="56"/>
        <v>1842100.799119707</v>
      </c>
      <c r="M211" s="4">
        <v>95647392.734999999</v>
      </c>
      <c r="N211" s="5">
        <f t="shared" si="53"/>
        <v>220296213.4733803</v>
      </c>
      <c r="O211" s="8"/>
      <c r="P211" s="148"/>
      <c r="Q211" s="9">
        <v>7</v>
      </c>
      <c r="R211" s="105" t="s">
        <v>61</v>
      </c>
      <c r="S211" s="4" t="s">
        <v>635</v>
      </c>
      <c r="T211" s="4">
        <v>80945757.931899995</v>
      </c>
      <c r="U211" s="4">
        <f t="shared" si="59"/>
        <v>-2620951.4900000002</v>
      </c>
      <c r="V211" s="4">
        <v>22712869.883499999</v>
      </c>
      <c r="W211" s="4">
        <v>3406930.4825255107</v>
      </c>
      <c r="X211" s="4">
        <v>5272136.6234999998</v>
      </c>
      <c r="Y211" s="4">
        <v>3211966.748974489</v>
      </c>
      <c r="Z211" s="4">
        <f t="shared" si="60"/>
        <v>1605983.3744872445</v>
      </c>
      <c r="AA211" s="4">
        <f t="shared" si="61"/>
        <v>1605983.3744872445</v>
      </c>
      <c r="AB211" s="4">
        <v>78698547.527199998</v>
      </c>
      <c r="AC211" s="5">
        <f t="shared" si="54"/>
        <v>184749137.70961276</v>
      </c>
    </row>
    <row r="212" spans="1:29" ht="24.9" customHeight="1" x14ac:dyDescent="0.25">
      <c r="A212" s="146"/>
      <c r="B212" s="148"/>
      <c r="C212" s="1">
        <v>11</v>
      </c>
      <c r="D212" s="4" t="s">
        <v>266</v>
      </c>
      <c r="E212" s="4">
        <v>78019838.5132</v>
      </c>
      <c r="F212" s="4">
        <v>0</v>
      </c>
      <c r="G212" s="4">
        <v>21891875.321800001</v>
      </c>
      <c r="H212" s="4">
        <v>3283781.2982454924</v>
      </c>
      <c r="I212" s="4">
        <v>5823910.9107999997</v>
      </c>
      <c r="J212" s="4">
        <v>3095864.8540545073</v>
      </c>
      <c r="K212" s="4">
        <f t="shared" si="46"/>
        <v>1547932.4270272537</v>
      </c>
      <c r="L212" s="4">
        <f t="shared" si="56"/>
        <v>1547932.4270272537</v>
      </c>
      <c r="M212" s="4">
        <v>73897588.736000001</v>
      </c>
      <c r="N212" s="5">
        <f t="shared" si="53"/>
        <v>178641016.29627275</v>
      </c>
      <c r="O212" s="8"/>
      <c r="P212" s="148"/>
      <c r="Q212" s="9">
        <v>8</v>
      </c>
      <c r="R212" s="105" t="s">
        <v>61</v>
      </c>
      <c r="S212" s="4" t="s">
        <v>636</v>
      </c>
      <c r="T212" s="4">
        <v>81553221.8389</v>
      </c>
      <c r="U212" s="4">
        <f t="shared" si="59"/>
        <v>-2620951.4900000002</v>
      </c>
      <c r="V212" s="4">
        <v>22883320.43</v>
      </c>
      <c r="W212" s="4">
        <v>3432498.0644655148</v>
      </c>
      <c r="X212" s="4">
        <v>5742190.9823000003</v>
      </c>
      <c r="Y212" s="4">
        <v>3236071.210034485</v>
      </c>
      <c r="Z212" s="4">
        <f t="shared" si="60"/>
        <v>1618035.6050172425</v>
      </c>
      <c r="AA212" s="4">
        <f t="shared" si="61"/>
        <v>1618035.6050172425</v>
      </c>
      <c r="AB212" s="4">
        <v>86959529.6822</v>
      </c>
      <c r="AC212" s="5">
        <f t="shared" si="54"/>
        <v>193825654.13058275</v>
      </c>
    </row>
    <row r="213" spans="1:29" ht="24.9" customHeight="1" x14ac:dyDescent="0.25">
      <c r="A213" s="146"/>
      <c r="B213" s="148"/>
      <c r="C213" s="1">
        <v>12</v>
      </c>
      <c r="D213" s="4" t="s">
        <v>267</v>
      </c>
      <c r="E213" s="4">
        <v>80465664.078999996</v>
      </c>
      <c r="F213" s="4">
        <v>0</v>
      </c>
      <c r="G213" s="4">
        <v>22578158.571899999</v>
      </c>
      <c r="H213" s="4">
        <v>3386723.7858205079</v>
      </c>
      <c r="I213" s="4">
        <v>6282547.5484999996</v>
      </c>
      <c r="J213" s="4">
        <v>3192916.3931794921</v>
      </c>
      <c r="K213" s="4">
        <f t="shared" si="46"/>
        <v>1596458.196589746</v>
      </c>
      <c r="L213" s="4">
        <f t="shared" si="56"/>
        <v>1596458.196589746</v>
      </c>
      <c r="M213" s="4">
        <v>81957909.8653</v>
      </c>
      <c r="N213" s="5">
        <f t="shared" si="53"/>
        <v>189984914.49861026</v>
      </c>
      <c r="O213" s="8"/>
      <c r="P213" s="148"/>
      <c r="Q213" s="9">
        <v>9</v>
      </c>
      <c r="R213" s="105" t="s">
        <v>61</v>
      </c>
      <c r="S213" s="4" t="s">
        <v>852</v>
      </c>
      <c r="T213" s="4">
        <v>98046886.460700005</v>
      </c>
      <c r="U213" s="4">
        <f t="shared" si="59"/>
        <v>-2620951.4900000002</v>
      </c>
      <c r="V213" s="4">
        <v>27511338.8466</v>
      </c>
      <c r="W213" s="4">
        <v>4126700.8269906193</v>
      </c>
      <c r="X213" s="4">
        <v>6310970.3701999998</v>
      </c>
      <c r="Y213" s="4">
        <v>3890547.7840093812</v>
      </c>
      <c r="Z213" s="4">
        <f t="shared" si="60"/>
        <v>1945273.8920046906</v>
      </c>
      <c r="AA213" s="4">
        <f t="shared" si="61"/>
        <v>1945273.8920046906</v>
      </c>
      <c r="AB213" s="4">
        <v>96955557.346100003</v>
      </c>
      <c r="AC213" s="5">
        <f t="shared" si="54"/>
        <v>225964805.88239533</v>
      </c>
    </row>
    <row r="214" spans="1:29" ht="24.9" customHeight="1" x14ac:dyDescent="0.25">
      <c r="A214" s="146"/>
      <c r="B214" s="148"/>
      <c r="C214" s="1">
        <v>13</v>
      </c>
      <c r="D214" s="4" t="s">
        <v>268</v>
      </c>
      <c r="E214" s="4">
        <v>73704811.767100006</v>
      </c>
      <c r="F214" s="4">
        <v>0</v>
      </c>
      <c r="G214" s="4">
        <v>20681105.992699999</v>
      </c>
      <c r="H214" s="4">
        <v>3102165.8989304653</v>
      </c>
      <c r="I214" s="4">
        <v>6090801.3821999999</v>
      </c>
      <c r="J214" s="4">
        <v>2924642.5097695347</v>
      </c>
      <c r="K214" s="4">
        <f t="shared" si="46"/>
        <v>1462321.2548847673</v>
      </c>
      <c r="L214" s="4">
        <f t="shared" si="56"/>
        <v>1462321.2548847673</v>
      </c>
      <c r="M214" s="4">
        <v>78588062.040399998</v>
      </c>
      <c r="N214" s="5">
        <f t="shared" si="53"/>
        <v>177538466.95401523</v>
      </c>
      <c r="O214" s="8"/>
      <c r="P214" s="148"/>
      <c r="Q214" s="9">
        <v>10</v>
      </c>
      <c r="R214" s="105" t="s">
        <v>61</v>
      </c>
      <c r="S214" s="4" t="s">
        <v>853</v>
      </c>
      <c r="T214" s="4">
        <v>106392903.7375</v>
      </c>
      <c r="U214" s="4">
        <f t="shared" si="59"/>
        <v>-2620951.4900000002</v>
      </c>
      <c r="V214" s="4">
        <v>29853178.731600001</v>
      </c>
      <c r="W214" s="4">
        <v>4477976.8097006716</v>
      </c>
      <c r="X214" s="4">
        <v>6877881.5844999999</v>
      </c>
      <c r="Y214" s="4">
        <v>4221721.7783993287</v>
      </c>
      <c r="Z214" s="4">
        <f t="shared" si="60"/>
        <v>2110860.8891996644</v>
      </c>
      <c r="AA214" s="4">
        <f t="shared" si="61"/>
        <v>2110860.8891996644</v>
      </c>
      <c r="AB214" s="4">
        <v>106918752.7447</v>
      </c>
      <c r="AC214" s="5">
        <f t="shared" si="54"/>
        <v>247132721.42270035</v>
      </c>
    </row>
    <row r="215" spans="1:29" ht="24.9" customHeight="1" x14ac:dyDescent="0.25">
      <c r="A215" s="146"/>
      <c r="B215" s="148"/>
      <c r="C215" s="1">
        <v>14</v>
      </c>
      <c r="D215" s="4" t="s">
        <v>269</v>
      </c>
      <c r="E215" s="4">
        <v>72183916.668599993</v>
      </c>
      <c r="F215" s="4">
        <v>0</v>
      </c>
      <c r="G215" s="4">
        <v>20254352.406599998</v>
      </c>
      <c r="H215" s="4">
        <v>3038152.8609704557</v>
      </c>
      <c r="I215" s="4">
        <v>5944596.9177000001</v>
      </c>
      <c r="J215" s="4">
        <v>2864292.6581295445</v>
      </c>
      <c r="K215" s="4">
        <f t="shared" si="46"/>
        <v>1432146.3290647722</v>
      </c>
      <c r="L215" s="4">
        <f t="shared" si="56"/>
        <v>1432146.3290647722</v>
      </c>
      <c r="M215" s="4">
        <v>76018588.001800001</v>
      </c>
      <c r="N215" s="5">
        <f t="shared" si="53"/>
        <v>172927156.26703522</v>
      </c>
      <c r="O215" s="8"/>
      <c r="P215" s="148"/>
      <c r="Q215" s="9">
        <v>11</v>
      </c>
      <c r="R215" s="105" t="s">
        <v>61</v>
      </c>
      <c r="S215" s="4" t="s">
        <v>854</v>
      </c>
      <c r="T215" s="4">
        <v>81406453.366300002</v>
      </c>
      <c r="U215" s="4">
        <f t="shared" si="59"/>
        <v>-2620951.4900000002</v>
      </c>
      <c r="V215" s="4">
        <v>22842138.120900001</v>
      </c>
      <c r="W215" s="4">
        <v>3426320.7181605138</v>
      </c>
      <c r="X215" s="4">
        <v>5530043.9619000005</v>
      </c>
      <c r="Y215" s="4">
        <v>3230247.366139486</v>
      </c>
      <c r="Z215" s="4">
        <f t="shared" si="60"/>
        <v>1615123.683069743</v>
      </c>
      <c r="AA215" s="4">
        <f t="shared" si="61"/>
        <v>1615123.683069743</v>
      </c>
      <c r="AB215" s="4">
        <v>83231146.534700006</v>
      </c>
      <c r="AC215" s="5">
        <f t="shared" si="54"/>
        <v>189900230.93313026</v>
      </c>
    </row>
    <row r="216" spans="1:29" ht="24.9" customHeight="1" x14ac:dyDescent="0.25">
      <c r="A216" s="146"/>
      <c r="B216" s="148"/>
      <c r="C216" s="1">
        <v>15</v>
      </c>
      <c r="D216" s="4" t="s">
        <v>270</v>
      </c>
      <c r="E216" s="4">
        <v>78327875.347900003</v>
      </c>
      <c r="F216" s="4">
        <v>0</v>
      </c>
      <c r="G216" s="4">
        <v>21978308.517700002</v>
      </c>
      <c r="H216" s="4">
        <v>3296746.2776754946</v>
      </c>
      <c r="I216" s="4">
        <v>6285310.0607000003</v>
      </c>
      <c r="J216" s="4">
        <v>3108087.9042245056</v>
      </c>
      <c r="K216" s="4">
        <f t="shared" si="46"/>
        <v>1554043.9521122528</v>
      </c>
      <c r="L216" s="4">
        <f t="shared" si="56"/>
        <v>1554043.9521122528</v>
      </c>
      <c r="M216" s="4">
        <v>82006459.704400003</v>
      </c>
      <c r="N216" s="5">
        <f t="shared" si="53"/>
        <v>187163433.79978776</v>
      </c>
      <c r="O216" s="8"/>
      <c r="P216" s="148"/>
      <c r="Q216" s="9">
        <v>12</v>
      </c>
      <c r="R216" s="105" t="s">
        <v>61</v>
      </c>
      <c r="S216" s="4" t="s">
        <v>855</v>
      </c>
      <c r="T216" s="4">
        <v>84261015.291700006</v>
      </c>
      <c r="U216" s="4">
        <f t="shared" si="59"/>
        <v>-2620951.4900000002</v>
      </c>
      <c r="V216" s="4">
        <v>23643110.219300002</v>
      </c>
      <c r="W216" s="4">
        <v>3546466.5329105319</v>
      </c>
      <c r="X216" s="4">
        <v>5707838.4482000005</v>
      </c>
      <c r="Y216" s="4">
        <v>3343517.761289468</v>
      </c>
      <c r="Z216" s="4">
        <f t="shared" si="60"/>
        <v>1671758.880644734</v>
      </c>
      <c r="AA216" s="4">
        <f t="shared" si="61"/>
        <v>1671758.880644734</v>
      </c>
      <c r="AB216" s="4">
        <v>86355800.208199993</v>
      </c>
      <c r="AC216" s="5">
        <f t="shared" si="54"/>
        <v>196857199.64275527</v>
      </c>
    </row>
    <row r="217" spans="1:29" ht="24.9" customHeight="1" x14ac:dyDescent="0.25">
      <c r="A217" s="146"/>
      <c r="B217" s="148"/>
      <c r="C217" s="1">
        <v>16</v>
      </c>
      <c r="D217" s="4" t="s">
        <v>271</v>
      </c>
      <c r="E217" s="4">
        <v>64686495.638300002</v>
      </c>
      <c r="F217" s="4">
        <v>0</v>
      </c>
      <c r="G217" s="4">
        <v>18150623.2839</v>
      </c>
      <c r="H217" s="4">
        <v>2722593.4926254083</v>
      </c>
      <c r="I217" s="4">
        <v>5471501.8081999999</v>
      </c>
      <c r="J217" s="4">
        <v>2566791.3723745919</v>
      </c>
      <c r="K217" s="4">
        <f t="shared" si="46"/>
        <v>1283395.6861872959</v>
      </c>
      <c r="L217" s="4">
        <f t="shared" si="56"/>
        <v>1283395.6861872959</v>
      </c>
      <c r="M217" s="4">
        <v>67704166.095899999</v>
      </c>
      <c r="N217" s="5">
        <f t="shared" si="53"/>
        <v>154547274.19691271</v>
      </c>
      <c r="O217" s="8"/>
      <c r="P217" s="148"/>
      <c r="Q217" s="9">
        <v>13</v>
      </c>
      <c r="R217" s="105" t="s">
        <v>61</v>
      </c>
      <c r="S217" s="4" t="s">
        <v>856</v>
      </c>
      <c r="T217" s="4">
        <v>78305142.664900005</v>
      </c>
      <c r="U217" s="4">
        <f t="shared" si="59"/>
        <v>-2620951.4900000002</v>
      </c>
      <c r="V217" s="4">
        <v>21971929.870000001</v>
      </c>
      <c r="W217" s="4">
        <v>3295789.4804854947</v>
      </c>
      <c r="X217" s="4">
        <v>5432541.1952999998</v>
      </c>
      <c r="Y217" s="4">
        <v>3107185.8604145055</v>
      </c>
      <c r="Z217" s="4">
        <f t="shared" si="60"/>
        <v>1553592.9302072527</v>
      </c>
      <c r="AA217" s="4">
        <f t="shared" si="61"/>
        <v>1553592.9302072527</v>
      </c>
      <c r="AB217" s="4">
        <v>81517581.709900007</v>
      </c>
      <c r="AC217" s="5">
        <f t="shared" si="54"/>
        <v>184023085.16549277</v>
      </c>
    </row>
    <row r="218" spans="1:29" ht="24.9" customHeight="1" x14ac:dyDescent="0.25">
      <c r="A218" s="146"/>
      <c r="B218" s="148"/>
      <c r="C218" s="1">
        <v>17</v>
      </c>
      <c r="D218" s="4" t="s">
        <v>272</v>
      </c>
      <c r="E218" s="4">
        <v>81477642.020400003</v>
      </c>
      <c r="F218" s="4">
        <v>0</v>
      </c>
      <c r="G218" s="4">
        <v>22862113.208900001</v>
      </c>
      <c r="H218" s="4">
        <v>3429316.9813555144</v>
      </c>
      <c r="I218" s="4">
        <v>6506758.2011000002</v>
      </c>
      <c r="J218" s="4">
        <v>3233072.1663444857</v>
      </c>
      <c r="K218" s="4">
        <f t="shared" si="46"/>
        <v>1616536.0831722429</v>
      </c>
      <c r="L218" s="4">
        <f t="shared" si="56"/>
        <v>1616536.0831722429</v>
      </c>
      <c r="M218" s="4">
        <v>85898305.619599998</v>
      </c>
      <c r="N218" s="5">
        <f t="shared" si="53"/>
        <v>195283913.91342777</v>
      </c>
      <c r="O218" s="8"/>
      <c r="P218" s="148"/>
      <c r="Q218" s="9">
        <v>14</v>
      </c>
      <c r="R218" s="105" t="s">
        <v>61</v>
      </c>
      <c r="S218" s="4" t="s">
        <v>637</v>
      </c>
      <c r="T218" s="4">
        <v>97931266.406000003</v>
      </c>
      <c r="U218" s="4">
        <f t="shared" si="59"/>
        <v>-2620951.4900000002</v>
      </c>
      <c r="V218" s="4">
        <v>27478896.587499999</v>
      </c>
      <c r="W218" s="4">
        <v>4121834.4881606186</v>
      </c>
      <c r="X218" s="4">
        <v>6279032.5499999998</v>
      </c>
      <c r="Y218" s="4">
        <v>3885959.9244393818</v>
      </c>
      <c r="Z218" s="4">
        <f t="shared" si="60"/>
        <v>1942979.9622196909</v>
      </c>
      <c r="AA218" s="4">
        <f t="shared" si="61"/>
        <v>1942979.9622196909</v>
      </c>
      <c r="AB218" s="4">
        <v>96394265.321400002</v>
      </c>
      <c r="AC218" s="5">
        <f t="shared" si="54"/>
        <v>225248291.27528033</v>
      </c>
    </row>
    <row r="219" spans="1:29" ht="24.9" customHeight="1" x14ac:dyDescent="0.25">
      <c r="A219" s="146"/>
      <c r="B219" s="148"/>
      <c r="C219" s="1">
        <v>18</v>
      </c>
      <c r="D219" s="4" t="s">
        <v>273</v>
      </c>
      <c r="E219" s="4">
        <v>85665302.256999999</v>
      </c>
      <c r="F219" s="4">
        <v>0</v>
      </c>
      <c r="G219" s="4">
        <v>24037144.297699999</v>
      </c>
      <c r="H219" s="4">
        <v>3605571.6446655411</v>
      </c>
      <c r="I219" s="4">
        <v>6223282.7197000002</v>
      </c>
      <c r="J219" s="4">
        <v>3399240.5459344592</v>
      </c>
      <c r="K219" s="4">
        <f t="shared" si="46"/>
        <v>1699620.2729672296</v>
      </c>
      <c r="L219" s="4">
        <f t="shared" si="56"/>
        <v>1699620.2729672296</v>
      </c>
      <c r="M219" s="4">
        <v>80916358.640799999</v>
      </c>
      <c r="N219" s="5">
        <f t="shared" si="53"/>
        <v>195923997.11313277</v>
      </c>
      <c r="O219" s="8"/>
      <c r="P219" s="148"/>
      <c r="Q219" s="9">
        <v>15</v>
      </c>
      <c r="R219" s="105" t="s">
        <v>61</v>
      </c>
      <c r="S219" s="4" t="s">
        <v>638</v>
      </c>
      <c r="T219" s="4">
        <v>64993895.381999999</v>
      </c>
      <c r="U219" s="4">
        <f t="shared" si="59"/>
        <v>-2620951.4900000002</v>
      </c>
      <c r="V219" s="4">
        <v>18236877.715999998</v>
      </c>
      <c r="W219" s="4">
        <v>2735531.6573754107</v>
      </c>
      <c r="X219" s="4">
        <v>4732890.2790000001</v>
      </c>
      <c r="Y219" s="4">
        <v>2578989.1427245894</v>
      </c>
      <c r="Z219" s="4">
        <f t="shared" si="60"/>
        <v>1289494.5713622947</v>
      </c>
      <c r="AA219" s="4">
        <f t="shared" si="61"/>
        <v>1289494.5713622947</v>
      </c>
      <c r="AB219" s="4">
        <v>69221549.078400001</v>
      </c>
      <c r="AC219" s="5">
        <f t="shared" si="54"/>
        <v>153856396.91513771</v>
      </c>
    </row>
    <row r="220" spans="1:29" ht="24.9" customHeight="1" x14ac:dyDescent="0.25">
      <c r="A220" s="146"/>
      <c r="B220" s="148"/>
      <c r="C220" s="1">
        <v>19</v>
      </c>
      <c r="D220" s="4" t="s">
        <v>274</v>
      </c>
      <c r="E220" s="4">
        <v>111876391.34010001</v>
      </c>
      <c r="F220" s="4">
        <v>0</v>
      </c>
      <c r="G220" s="4">
        <v>31391810.818300001</v>
      </c>
      <c r="H220" s="4">
        <v>4708771.6227257065</v>
      </c>
      <c r="I220" s="4">
        <v>7988776.4042999996</v>
      </c>
      <c r="J220" s="4">
        <v>4439309.2133742934</v>
      </c>
      <c r="K220" s="4">
        <f t="shared" si="46"/>
        <v>2219654.6066871467</v>
      </c>
      <c r="L220" s="4">
        <f t="shared" si="56"/>
        <v>2219654.6066871467</v>
      </c>
      <c r="M220" s="4">
        <v>111944071.8203</v>
      </c>
      <c r="N220" s="5">
        <f t="shared" si="53"/>
        <v>262140700.20811284</v>
      </c>
      <c r="O220" s="8"/>
      <c r="P220" s="148"/>
      <c r="Q220" s="9">
        <v>16</v>
      </c>
      <c r="R220" s="105" t="s">
        <v>61</v>
      </c>
      <c r="S220" s="4" t="s">
        <v>639</v>
      </c>
      <c r="T220" s="4">
        <v>107417218.4947</v>
      </c>
      <c r="U220" s="4">
        <f t="shared" si="59"/>
        <v>-2620951.4900000002</v>
      </c>
      <c r="V220" s="4">
        <v>30140595.001499999</v>
      </c>
      <c r="W220" s="4">
        <v>4521089.2502006777</v>
      </c>
      <c r="X220" s="4">
        <v>6808888.3406999996</v>
      </c>
      <c r="Y220" s="4">
        <v>4262367.0822993219</v>
      </c>
      <c r="Z220" s="4">
        <f t="shared" si="60"/>
        <v>2131183.5411496609</v>
      </c>
      <c r="AA220" s="4">
        <f t="shared" si="61"/>
        <v>2131183.5411496609</v>
      </c>
      <c r="AB220" s="4">
        <v>105706229.24510001</v>
      </c>
      <c r="AC220" s="5">
        <f t="shared" si="54"/>
        <v>247295364.0426504</v>
      </c>
    </row>
    <row r="221" spans="1:29" ht="24.9" customHeight="1" x14ac:dyDescent="0.25">
      <c r="A221" s="146"/>
      <c r="B221" s="148"/>
      <c r="C221" s="1">
        <v>20</v>
      </c>
      <c r="D221" s="4" t="s">
        <v>275</v>
      </c>
      <c r="E221" s="4">
        <v>88686144.170399994</v>
      </c>
      <c r="F221" s="4">
        <v>0</v>
      </c>
      <c r="G221" s="4">
        <v>24884773.5134</v>
      </c>
      <c r="H221" s="4">
        <v>3732716.0269905599</v>
      </c>
      <c r="I221" s="4">
        <v>6921015.7768999999</v>
      </c>
      <c r="J221" s="4">
        <v>3519109.0113094398</v>
      </c>
      <c r="K221" s="4">
        <f t="shared" si="46"/>
        <v>1759554.5056547199</v>
      </c>
      <c r="L221" s="4">
        <f t="shared" si="56"/>
        <v>1759554.5056547199</v>
      </c>
      <c r="M221" s="4">
        <v>93178685.808500007</v>
      </c>
      <c r="N221" s="5">
        <f t="shared" si="53"/>
        <v>212241874.02494529</v>
      </c>
      <c r="O221" s="8"/>
      <c r="P221" s="148"/>
      <c r="Q221" s="9">
        <v>17</v>
      </c>
      <c r="R221" s="105" t="s">
        <v>61</v>
      </c>
      <c r="S221" s="4" t="s">
        <v>640</v>
      </c>
      <c r="T221" s="4">
        <v>86549136.626499996</v>
      </c>
      <c r="U221" s="4">
        <f t="shared" si="59"/>
        <v>-2620951.4900000002</v>
      </c>
      <c r="V221" s="4">
        <v>24285142.655400001</v>
      </c>
      <c r="W221" s="4">
        <v>3642771.3983455463</v>
      </c>
      <c r="X221" s="4">
        <v>5429907.8653999995</v>
      </c>
      <c r="Y221" s="4">
        <v>3434311.5204544533</v>
      </c>
      <c r="Z221" s="4">
        <f t="shared" si="60"/>
        <v>1717155.7602272267</v>
      </c>
      <c r="AA221" s="4">
        <f t="shared" si="61"/>
        <v>1717155.7602272267</v>
      </c>
      <c r="AB221" s="4">
        <v>81471302.187000006</v>
      </c>
      <c r="AC221" s="5">
        <f t="shared" si="54"/>
        <v>195044557.13747281</v>
      </c>
    </row>
    <row r="222" spans="1:29" ht="24.9" customHeight="1" x14ac:dyDescent="0.25">
      <c r="A222" s="146"/>
      <c r="B222" s="148"/>
      <c r="C222" s="1">
        <v>21</v>
      </c>
      <c r="D222" s="4" t="s">
        <v>276</v>
      </c>
      <c r="E222" s="4">
        <v>70335988.037299991</v>
      </c>
      <c r="F222" s="4">
        <v>0</v>
      </c>
      <c r="G222" s="4">
        <v>19735835.2709</v>
      </c>
      <c r="H222" s="4">
        <v>2960375.2905854443</v>
      </c>
      <c r="I222" s="4">
        <v>5995017.7328000003</v>
      </c>
      <c r="J222" s="4">
        <v>2790965.9579145559</v>
      </c>
      <c r="K222" s="4">
        <f t="shared" si="46"/>
        <v>1395482.978957278</v>
      </c>
      <c r="L222" s="4">
        <f t="shared" si="56"/>
        <v>1395482.978957278</v>
      </c>
      <c r="M222" s="4">
        <v>76904709.885299996</v>
      </c>
      <c r="N222" s="5">
        <f t="shared" si="53"/>
        <v>171332391.46304271</v>
      </c>
      <c r="O222" s="8"/>
      <c r="P222" s="149"/>
      <c r="Q222" s="9">
        <v>18</v>
      </c>
      <c r="R222" s="105" t="s">
        <v>61</v>
      </c>
      <c r="S222" s="4" t="s">
        <v>641</v>
      </c>
      <c r="T222" s="4">
        <v>101545067.91710001</v>
      </c>
      <c r="U222" s="4">
        <f t="shared" si="59"/>
        <v>-2620951.4900000002</v>
      </c>
      <c r="V222" s="4">
        <v>28492906.5319</v>
      </c>
      <c r="W222" s="4">
        <v>4273935.9798006415</v>
      </c>
      <c r="X222" s="4">
        <v>6165103.767</v>
      </c>
      <c r="Y222" s="4">
        <v>4029357.312899359</v>
      </c>
      <c r="Z222" s="4">
        <f t="shared" si="60"/>
        <v>2014678.6564496795</v>
      </c>
      <c r="AA222" s="4">
        <f t="shared" si="61"/>
        <v>2014678.6564496795</v>
      </c>
      <c r="AB222" s="4">
        <v>94392021.057600006</v>
      </c>
      <c r="AC222" s="5">
        <f t="shared" si="54"/>
        <v>228097658.65285033</v>
      </c>
    </row>
    <row r="223" spans="1:29" ht="24.9" customHeight="1" x14ac:dyDescent="0.25">
      <c r="A223" s="146"/>
      <c r="B223" s="148"/>
      <c r="C223" s="1">
        <v>22</v>
      </c>
      <c r="D223" s="4" t="s">
        <v>277</v>
      </c>
      <c r="E223" s="4">
        <v>82643849.402100012</v>
      </c>
      <c r="F223" s="4">
        <v>0</v>
      </c>
      <c r="G223" s="4">
        <v>23189343.655499998</v>
      </c>
      <c r="H223" s="4">
        <v>3478401.548345522</v>
      </c>
      <c r="I223" s="4">
        <v>6701366.2505000001</v>
      </c>
      <c r="J223" s="4">
        <v>3279347.8382544783</v>
      </c>
      <c r="K223" s="4">
        <f t="shared" si="46"/>
        <v>1639673.9191272391</v>
      </c>
      <c r="L223" s="4">
        <f t="shared" si="56"/>
        <v>1639673.9191272391</v>
      </c>
      <c r="M223" s="4">
        <v>89318449.680700004</v>
      </c>
      <c r="N223" s="5">
        <f t="shared" si="53"/>
        <v>200269718.20577276</v>
      </c>
      <c r="O223" s="8"/>
      <c r="P223" s="1"/>
      <c r="Q223" s="154"/>
      <c r="R223" s="155"/>
      <c r="S223" s="11"/>
      <c r="T223" s="11">
        <f>T205+T206+T207+T208+T209+T210+T211+T212+T213+T214+T215+T216+T217+T218+T219+T220+T221+T222</f>
        <v>1610534374.6197999</v>
      </c>
      <c r="U223" s="11">
        <f t="shared" ref="U223:AB223" si="62">U205+U206+U207+U208+U209+U210+U211+U212+U213+U214+U215+U216+U217+U218+U219+U220+U221+U222</f>
        <v>-47177126.820000023</v>
      </c>
      <c r="V223" s="11">
        <f t="shared" si="62"/>
        <v>451905802.45559996</v>
      </c>
      <c r="W223" s="11">
        <f t="shared" si="62"/>
        <v>67785870.368340164</v>
      </c>
      <c r="X223" s="11">
        <f t="shared" si="62"/>
        <v>106014013.10529999</v>
      </c>
      <c r="Y223" s="11">
        <f t="shared" si="62"/>
        <v>63906781.423359834</v>
      </c>
      <c r="Z223" s="11">
        <f t="shared" si="62"/>
        <v>31953390.711679917</v>
      </c>
      <c r="AA223" s="11">
        <f t="shared" si="62"/>
        <v>31953390.711679917</v>
      </c>
      <c r="AB223" s="11">
        <f t="shared" si="62"/>
        <v>1611924436.8628998</v>
      </c>
      <c r="AC223" s="6">
        <f t="shared" ref="AC223" si="63">T223+U223+V223+W223+AA223+AB223</f>
        <v>3726926748.1983199</v>
      </c>
    </row>
    <row r="224" spans="1:29" ht="24.9" customHeight="1" x14ac:dyDescent="0.25">
      <c r="A224" s="146"/>
      <c r="B224" s="148"/>
      <c r="C224" s="1">
        <v>23</v>
      </c>
      <c r="D224" s="4" t="s">
        <v>278</v>
      </c>
      <c r="E224" s="4">
        <v>102702541.53590001</v>
      </c>
      <c r="F224" s="4">
        <v>0</v>
      </c>
      <c r="G224" s="4">
        <v>28817686.339600001</v>
      </c>
      <c r="H224" s="4">
        <v>4322652.9509706488</v>
      </c>
      <c r="I224" s="4">
        <v>7813774.2413999997</v>
      </c>
      <c r="J224" s="4">
        <v>4075286.4248293517</v>
      </c>
      <c r="K224" s="4">
        <f t="shared" si="46"/>
        <v>2037643.2124146759</v>
      </c>
      <c r="L224" s="4">
        <f t="shared" si="56"/>
        <v>2037643.2124146759</v>
      </c>
      <c r="M224" s="4">
        <v>108868491.905</v>
      </c>
      <c r="N224" s="5">
        <f t="shared" si="53"/>
        <v>246749015.94388533</v>
      </c>
      <c r="O224" s="8"/>
      <c r="P224" s="147">
        <v>29</v>
      </c>
      <c r="Q224" s="9">
        <v>1</v>
      </c>
      <c r="R224" s="105" t="s">
        <v>62</v>
      </c>
      <c r="S224" s="4" t="s">
        <v>642</v>
      </c>
      <c r="T224" s="4">
        <v>63460917.525600001</v>
      </c>
      <c r="U224" s="4">
        <f>-2734288.17</f>
        <v>-2734288.17</v>
      </c>
      <c r="V224" s="4">
        <v>17806733.7841</v>
      </c>
      <c r="W224" s="4">
        <v>2671010.0675754007</v>
      </c>
      <c r="X224" s="4">
        <v>4357675.9252000004</v>
      </c>
      <c r="Y224" s="4">
        <v>2518159.841324599</v>
      </c>
      <c r="Z224" s="4">
        <v>0</v>
      </c>
      <c r="AA224" s="4">
        <f>Y224-Z224</f>
        <v>2518159.841324599</v>
      </c>
      <c r="AB224" s="4">
        <v>66281192.954899997</v>
      </c>
      <c r="AC224" s="5">
        <f t="shared" si="54"/>
        <v>150003726.00349998</v>
      </c>
    </row>
    <row r="225" spans="1:29" ht="24.9" customHeight="1" x14ac:dyDescent="0.25">
      <c r="A225" s="146"/>
      <c r="B225" s="148"/>
      <c r="C225" s="1">
        <v>24</v>
      </c>
      <c r="D225" s="4" t="s">
        <v>279</v>
      </c>
      <c r="E225" s="4">
        <v>84518173.2579</v>
      </c>
      <c r="F225" s="4">
        <v>0</v>
      </c>
      <c r="G225" s="4">
        <v>23715267.125</v>
      </c>
      <c r="H225" s="4">
        <v>3557290.0687305336</v>
      </c>
      <c r="I225" s="4">
        <v>6163053.9928000001</v>
      </c>
      <c r="J225" s="4">
        <v>3353721.9135694662</v>
      </c>
      <c r="K225" s="4">
        <f t="shared" si="46"/>
        <v>1676860.9567847331</v>
      </c>
      <c r="L225" s="4">
        <f t="shared" si="56"/>
        <v>1676860.9567847331</v>
      </c>
      <c r="M225" s="4">
        <v>79857867.364600003</v>
      </c>
      <c r="N225" s="5">
        <f t="shared" si="53"/>
        <v>193325458.77301526</v>
      </c>
      <c r="O225" s="8"/>
      <c r="P225" s="148"/>
      <c r="Q225" s="9">
        <v>2</v>
      </c>
      <c r="R225" s="105" t="s">
        <v>62</v>
      </c>
      <c r="S225" s="4" t="s">
        <v>643</v>
      </c>
      <c r="T225" s="4">
        <v>63638934.1818</v>
      </c>
      <c r="U225" s="4">
        <f t="shared" ref="U225:U253" si="64">-2734288.17</f>
        <v>-2734288.17</v>
      </c>
      <c r="V225" s="4">
        <v>17856684.136700001</v>
      </c>
      <c r="W225" s="4">
        <v>2678502.6204854017</v>
      </c>
      <c r="X225" s="4">
        <v>4282611.1168999998</v>
      </c>
      <c r="Y225" s="4">
        <v>2525223.6282145982</v>
      </c>
      <c r="Z225" s="4">
        <v>0</v>
      </c>
      <c r="AA225" s="4">
        <f t="shared" ref="AA225:AA253" si="65">Y225-Z225</f>
        <v>2525223.6282145982</v>
      </c>
      <c r="AB225" s="4">
        <v>64961964.593099996</v>
      </c>
      <c r="AC225" s="5">
        <f t="shared" si="54"/>
        <v>148927020.9903</v>
      </c>
    </row>
    <row r="226" spans="1:29" ht="24.9" customHeight="1" x14ac:dyDescent="0.25">
      <c r="A226" s="146"/>
      <c r="B226" s="149"/>
      <c r="C226" s="1">
        <v>25</v>
      </c>
      <c r="D226" s="4" t="s">
        <v>280</v>
      </c>
      <c r="E226" s="4">
        <v>81166396.623400003</v>
      </c>
      <c r="F226" s="4">
        <v>0</v>
      </c>
      <c r="G226" s="4">
        <v>22774779.7108</v>
      </c>
      <c r="H226" s="4">
        <v>3416216.9566055122</v>
      </c>
      <c r="I226" s="4">
        <v>5958161.0510999998</v>
      </c>
      <c r="J226" s="4">
        <v>3220721.7986944877</v>
      </c>
      <c r="K226" s="4">
        <f t="shared" si="46"/>
        <v>1610360.8993472438</v>
      </c>
      <c r="L226" s="4">
        <f t="shared" si="56"/>
        <v>1610360.8993472438</v>
      </c>
      <c r="M226" s="4">
        <v>76256971.204600006</v>
      </c>
      <c r="N226" s="5">
        <f>E226+F226+G226+H226+L226+M226</f>
        <v>185224725.39475274</v>
      </c>
      <c r="O226" s="8"/>
      <c r="P226" s="148"/>
      <c r="Q226" s="9">
        <v>3</v>
      </c>
      <c r="R226" s="105" t="s">
        <v>62</v>
      </c>
      <c r="S226" s="4" t="s">
        <v>857</v>
      </c>
      <c r="T226" s="4">
        <v>79283422.306199998</v>
      </c>
      <c r="U226" s="4">
        <f t="shared" si="64"/>
        <v>-2734288.17</v>
      </c>
      <c r="V226" s="4">
        <v>22246428.976199999</v>
      </c>
      <c r="W226" s="4">
        <v>3336964.3464055005</v>
      </c>
      <c r="X226" s="4">
        <v>5094958.6164999995</v>
      </c>
      <c r="Y226" s="4">
        <v>3146004.4688944994</v>
      </c>
      <c r="Z226" s="4">
        <v>0</v>
      </c>
      <c r="AA226" s="4">
        <f t="shared" si="65"/>
        <v>3146004.4688944994</v>
      </c>
      <c r="AB226" s="4">
        <v>79238586.164399996</v>
      </c>
      <c r="AC226" s="5">
        <f t="shared" si="54"/>
        <v>184517118.09209999</v>
      </c>
    </row>
    <row r="227" spans="1:29" ht="24.9" customHeight="1" x14ac:dyDescent="0.25">
      <c r="A227" s="1"/>
      <c r="B227" s="153" t="s">
        <v>829</v>
      </c>
      <c r="C227" s="154"/>
      <c r="D227" s="11"/>
      <c r="E227" s="11">
        <f>SUM(E202:E226)</f>
        <v>2078530684.7603002</v>
      </c>
      <c r="F227" s="11">
        <f t="shared" ref="F227:M227" si="66">SUM(F202:F226)</f>
        <v>0</v>
      </c>
      <c r="G227" s="11">
        <f t="shared" si="66"/>
        <v>583222619.66400015</v>
      </c>
      <c r="H227" s="11">
        <f t="shared" si="66"/>
        <v>87483392.949483126</v>
      </c>
      <c r="I227" s="11">
        <f t="shared" si="66"/>
        <v>160693371.3001</v>
      </c>
      <c r="J227" s="11">
        <f t="shared" si="66"/>
        <v>82477100.921616897</v>
      </c>
      <c r="K227" s="11">
        <f t="shared" si="66"/>
        <v>41238550.460808448</v>
      </c>
      <c r="L227" s="11">
        <f t="shared" si="66"/>
        <v>41238550.460808448</v>
      </c>
      <c r="M227" s="11">
        <f t="shared" si="66"/>
        <v>2112737694.5819004</v>
      </c>
      <c r="N227" s="6">
        <f t="shared" si="53"/>
        <v>4903212942.4164915</v>
      </c>
      <c r="O227" s="8"/>
      <c r="P227" s="148"/>
      <c r="Q227" s="9">
        <v>4</v>
      </c>
      <c r="R227" s="105" t="s">
        <v>62</v>
      </c>
      <c r="S227" s="4" t="s">
        <v>858</v>
      </c>
      <c r="T227" s="4">
        <v>70084792.899399996</v>
      </c>
      <c r="U227" s="4">
        <f t="shared" si="64"/>
        <v>-2734288.17</v>
      </c>
      <c r="V227" s="4">
        <v>19665351.497200001</v>
      </c>
      <c r="W227" s="4">
        <v>2949802.7245654422</v>
      </c>
      <c r="X227" s="4">
        <v>4354188.0051999995</v>
      </c>
      <c r="Y227" s="4">
        <v>2780998.4136345577</v>
      </c>
      <c r="Z227" s="4">
        <v>0</v>
      </c>
      <c r="AA227" s="4">
        <f t="shared" si="65"/>
        <v>2780998.4136345577</v>
      </c>
      <c r="AB227" s="4">
        <v>66219894.417000003</v>
      </c>
      <c r="AC227" s="5">
        <f t="shared" si="54"/>
        <v>158966551.7818</v>
      </c>
    </row>
    <row r="228" spans="1:29" ht="24.9" customHeight="1" x14ac:dyDescent="0.25">
      <c r="A228" s="146"/>
      <c r="B228" s="147" t="s">
        <v>915</v>
      </c>
      <c r="C228" s="1">
        <v>1</v>
      </c>
      <c r="D228" s="4" t="s">
        <v>281</v>
      </c>
      <c r="E228" s="4">
        <v>92169879.229100004</v>
      </c>
      <c r="F228" s="4">
        <f>-3315629.0261</f>
        <v>-3315629.0260999999</v>
      </c>
      <c r="G228" s="4">
        <v>25862287.6305</v>
      </c>
      <c r="H228" s="4">
        <v>3879343.1445655818</v>
      </c>
      <c r="I228" s="4">
        <v>4969149.6029000003</v>
      </c>
      <c r="J228" s="4">
        <v>3657345.3001344181</v>
      </c>
      <c r="K228" s="4">
        <v>0</v>
      </c>
      <c r="L228" s="4">
        <f t="shared" si="56"/>
        <v>3657345.3001344181</v>
      </c>
      <c r="M228" s="4">
        <v>84183939.060000002</v>
      </c>
      <c r="N228" s="5">
        <f>E228+F228+G228+H228+L228+M228</f>
        <v>206437165.33820003</v>
      </c>
      <c r="O228" s="8"/>
      <c r="P228" s="148"/>
      <c r="Q228" s="9">
        <v>5</v>
      </c>
      <c r="R228" s="105" t="s">
        <v>62</v>
      </c>
      <c r="S228" s="4" t="s">
        <v>859</v>
      </c>
      <c r="T228" s="4">
        <v>66322204.192200005</v>
      </c>
      <c r="U228" s="4">
        <f t="shared" si="64"/>
        <v>-2734288.17</v>
      </c>
      <c r="V228" s="4">
        <v>18609592.802499998</v>
      </c>
      <c r="W228" s="4">
        <v>2791438.9203854189</v>
      </c>
      <c r="X228" s="4">
        <v>4303797.0012999997</v>
      </c>
      <c r="Y228" s="4">
        <v>2631697.0775145814</v>
      </c>
      <c r="Z228" s="4">
        <v>0</v>
      </c>
      <c r="AA228" s="4">
        <f t="shared" si="65"/>
        <v>2631697.0775145814</v>
      </c>
      <c r="AB228" s="4">
        <v>65334296.452699997</v>
      </c>
      <c r="AC228" s="5">
        <f t="shared" si="54"/>
        <v>152954941.2753</v>
      </c>
    </row>
    <row r="229" spans="1:29" ht="24.9" customHeight="1" x14ac:dyDescent="0.25">
      <c r="A229" s="146"/>
      <c r="B229" s="148"/>
      <c r="C229" s="1">
        <v>2</v>
      </c>
      <c r="D229" s="4" t="s">
        <v>282</v>
      </c>
      <c r="E229" s="4">
        <v>86547371.769099995</v>
      </c>
      <c r="F229" s="4">
        <f t="shared" ref="F229:F240" si="67">-3315629.0261</f>
        <v>-3315629.0260999999</v>
      </c>
      <c r="G229" s="4">
        <v>24284647.4476</v>
      </c>
      <c r="H229" s="4">
        <v>3642697.1170905465</v>
      </c>
      <c r="I229" s="4">
        <v>5017722.1184999999</v>
      </c>
      <c r="J229" s="4">
        <v>3434241.4900094541</v>
      </c>
      <c r="K229" s="4">
        <v>0</v>
      </c>
      <c r="L229" s="4">
        <f t="shared" si="56"/>
        <v>3434241.4900094541</v>
      </c>
      <c r="M229" s="4">
        <v>85037577.957599998</v>
      </c>
      <c r="N229" s="5">
        <f t="shared" ref="N229:N241" si="68">E229+F229+G229+H229+L229+M229</f>
        <v>199630906.75530002</v>
      </c>
      <c r="O229" s="8"/>
      <c r="P229" s="148"/>
      <c r="Q229" s="9">
        <v>6</v>
      </c>
      <c r="R229" s="105" t="s">
        <v>62</v>
      </c>
      <c r="S229" s="4" t="s">
        <v>644</v>
      </c>
      <c r="T229" s="4">
        <v>75537733.019099995</v>
      </c>
      <c r="U229" s="4">
        <f t="shared" si="64"/>
        <v>-2734288.17</v>
      </c>
      <c r="V229" s="4">
        <v>21195412.152399998</v>
      </c>
      <c r="W229" s="4">
        <v>3179311.8228104771</v>
      </c>
      <c r="X229" s="4">
        <v>4985312.7209999999</v>
      </c>
      <c r="Y229" s="4">
        <v>2997373.7098895232</v>
      </c>
      <c r="Z229" s="4">
        <v>0</v>
      </c>
      <c r="AA229" s="4">
        <f t="shared" si="65"/>
        <v>2997373.7098895232</v>
      </c>
      <c r="AB229" s="4">
        <v>77311611.615199998</v>
      </c>
      <c r="AC229" s="5">
        <f t="shared" si="54"/>
        <v>177487154.1494</v>
      </c>
    </row>
    <row r="230" spans="1:29" ht="24.9" customHeight="1" x14ac:dyDescent="0.25">
      <c r="A230" s="146"/>
      <c r="B230" s="148"/>
      <c r="C230" s="1">
        <v>3</v>
      </c>
      <c r="D230" s="4" t="s">
        <v>843</v>
      </c>
      <c r="E230" s="4">
        <v>87292424.630699992</v>
      </c>
      <c r="F230" s="4">
        <f t="shared" si="67"/>
        <v>-3315629.0260999999</v>
      </c>
      <c r="G230" s="4">
        <v>24493704.588199999</v>
      </c>
      <c r="H230" s="4">
        <v>3674055.6882605511</v>
      </c>
      <c r="I230" s="4">
        <v>5022303.1189000001</v>
      </c>
      <c r="J230" s="4">
        <v>3463805.547139449</v>
      </c>
      <c r="K230" s="4">
        <v>0</v>
      </c>
      <c r="L230" s="4">
        <f t="shared" si="56"/>
        <v>3463805.547139449</v>
      </c>
      <c r="M230" s="4">
        <v>85118086.863499999</v>
      </c>
      <c r="N230" s="5">
        <f t="shared" si="68"/>
        <v>200726448.29170001</v>
      </c>
      <c r="O230" s="8"/>
      <c r="P230" s="148"/>
      <c r="Q230" s="9">
        <v>7</v>
      </c>
      <c r="R230" s="105" t="s">
        <v>62</v>
      </c>
      <c r="S230" s="4" t="s">
        <v>645</v>
      </c>
      <c r="T230" s="4">
        <v>63311843.402499996</v>
      </c>
      <c r="U230" s="4">
        <f t="shared" si="64"/>
        <v>-2734288.17</v>
      </c>
      <c r="V230" s="4">
        <v>17764904.524</v>
      </c>
      <c r="W230" s="4">
        <v>2664735.6786453994</v>
      </c>
      <c r="X230" s="4">
        <v>4433535.7010000004</v>
      </c>
      <c r="Y230" s="4">
        <v>2512244.5081546004</v>
      </c>
      <c r="Z230" s="4">
        <v>0</v>
      </c>
      <c r="AA230" s="4">
        <f t="shared" si="65"/>
        <v>2512244.5081546004</v>
      </c>
      <c r="AB230" s="4">
        <v>67614392.493399993</v>
      </c>
      <c r="AC230" s="5">
        <f t="shared" si="54"/>
        <v>151133832.43669999</v>
      </c>
    </row>
    <row r="231" spans="1:29" ht="24.9" customHeight="1" x14ac:dyDescent="0.25">
      <c r="A231" s="146"/>
      <c r="B231" s="148"/>
      <c r="C231" s="1">
        <v>4</v>
      </c>
      <c r="D231" s="4" t="s">
        <v>44</v>
      </c>
      <c r="E231" s="4">
        <v>84174289.211699992</v>
      </c>
      <c r="F231" s="4">
        <f t="shared" si="67"/>
        <v>-3315629.0260999999</v>
      </c>
      <c r="G231" s="4">
        <v>23618775.427499998</v>
      </c>
      <c r="H231" s="4">
        <v>3542816.3140805312</v>
      </c>
      <c r="I231" s="4">
        <v>4721855.0809000004</v>
      </c>
      <c r="J231" s="4">
        <v>3340076.4285194688</v>
      </c>
      <c r="K231" s="4">
        <v>0</v>
      </c>
      <c r="L231" s="4">
        <f t="shared" si="56"/>
        <v>3340076.4285194688</v>
      </c>
      <c r="M231" s="4">
        <v>79837855.261700004</v>
      </c>
      <c r="N231" s="5">
        <f t="shared" si="68"/>
        <v>191198183.61739999</v>
      </c>
      <c r="O231" s="8"/>
      <c r="P231" s="148"/>
      <c r="Q231" s="9">
        <v>8</v>
      </c>
      <c r="R231" s="105" t="s">
        <v>62</v>
      </c>
      <c r="S231" s="4" t="s">
        <v>646</v>
      </c>
      <c r="T231" s="4">
        <v>65752599.679999992</v>
      </c>
      <c r="U231" s="4">
        <f t="shared" si="64"/>
        <v>-2734288.17</v>
      </c>
      <c r="V231" s="4">
        <v>18449765.363699999</v>
      </c>
      <c r="W231" s="4">
        <v>2767464.8045654148</v>
      </c>
      <c r="X231" s="4">
        <v>4356066.1158999996</v>
      </c>
      <c r="Y231" s="4">
        <v>2609094.8954345849</v>
      </c>
      <c r="Z231" s="4">
        <v>0</v>
      </c>
      <c r="AA231" s="4">
        <f t="shared" si="65"/>
        <v>2609094.8954345849</v>
      </c>
      <c r="AB231" s="4">
        <v>66252901.321999997</v>
      </c>
      <c r="AC231" s="5">
        <f t="shared" si="54"/>
        <v>153097537.89569998</v>
      </c>
    </row>
    <row r="232" spans="1:29" ht="24.9" customHeight="1" x14ac:dyDescent="0.25">
      <c r="A232" s="146"/>
      <c r="B232" s="148"/>
      <c r="C232" s="1">
        <v>5</v>
      </c>
      <c r="D232" s="4" t="s">
        <v>283</v>
      </c>
      <c r="E232" s="4">
        <v>83901139.009499997</v>
      </c>
      <c r="F232" s="4">
        <f t="shared" si="67"/>
        <v>-3315629.0260999999</v>
      </c>
      <c r="G232" s="4">
        <v>23542131.201000001</v>
      </c>
      <c r="H232" s="4">
        <v>3531319.6802005298</v>
      </c>
      <c r="I232" s="4">
        <v>4908493.5810000002</v>
      </c>
      <c r="J232" s="4">
        <v>3329237.6966994703</v>
      </c>
      <c r="K232" s="4">
        <v>0</v>
      </c>
      <c r="L232" s="4">
        <f t="shared" si="56"/>
        <v>3329237.6966994703</v>
      </c>
      <c r="M232" s="4">
        <v>83117938.276199996</v>
      </c>
      <c r="N232" s="5">
        <f t="shared" si="68"/>
        <v>194106136.83750001</v>
      </c>
      <c r="O232" s="8"/>
      <c r="P232" s="148"/>
      <c r="Q232" s="9">
        <v>9</v>
      </c>
      <c r="R232" s="105" t="s">
        <v>62</v>
      </c>
      <c r="S232" s="4" t="s">
        <v>647</v>
      </c>
      <c r="T232" s="4">
        <v>64670944.338399999</v>
      </c>
      <c r="U232" s="4">
        <f t="shared" si="64"/>
        <v>-2734288.17</v>
      </c>
      <c r="V232" s="4">
        <v>18146259.687100001</v>
      </c>
      <c r="W232" s="4">
        <v>2721938.9530104087</v>
      </c>
      <c r="X232" s="4">
        <v>4340166.7654999997</v>
      </c>
      <c r="Y232" s="4">
        <v>2566174.2892895914</v>
      </c>
      <c r="Z232" s="4">
        <v>0</v>
      </c>
      <c r="AA232" s="4">
        <f t="shared" si="65"/>
        <v>2566174.2892895914</v>
      </c>
      <c r="AB232" s="4">
        <v>65973477.787600003</v>
      </c>
      <c r="AC232" s="5">
        <f t="shared" si="54"/>
        <v>151344506.8854</v>
      </c>
    </row>
    <row r="233" spans="1:29" ht="24.9" customHeight="1" x14ac:dyDescent="0.25">
      <c r="A233" s="146"/>
      <c r="B233" s="148"/>
      <c r="C233" s="1">
        <v>6</v>
      </c>
      <c r="D233" s="4" t="s">
        <v>284</v>
      </c>
      <c r="E233" s="4">
        <v>87206170.648200005</v>
      </c>
      <c r="F233" s="4">
        <f t="shared" si="67"/>
        <v>-3315629.0260999999</v>
      </c>
      <c r="G233" s="4">
        <v>24469502.263900001</v>
      </c>
      <c r="H233" s="4">
        <v>3670425.3396155504</v>
      </c>
      <c r="I233" s="4">
        <v>4785134.4956999999</v>
      </c>
      <c r="J233" s="4">
        <v>3460382.9474844499</v>
      </c>
      <c r="K233" s="4">
        <v>0</v>
      </c>
      <c r="L233" s="4">
        <f t="shared" si="56"/>
        <v>3460382.9474844499</v>
      </c>
      <c r="M233" s="4">
        <v>80949960.9287</v>
      </c>
      <c r="N233" s="5">
        <f t="shared" si="68"/>
        <v>196440813.10180002</v>
      </c>
      <c r="O233" s="8"/>
      <c r="P233" s="148"/>
      <c r="Q233" s="9">
        <v>10</v>
      </c>
      <c r="R233" s="105" t="s">
        <v>62</v>
      </c>
      <c r="S233" s="4" t="s">
        <v>648</v>
      </c>
      <c r="T233" s="4">
        <v>73414301.274700001</v>
      </c>
      <c r="U233" s="4">
        <f t="shared" si="64"/>
        <v>-2734288.17</v>
      </c>
      <c r="V233" s="4">
        <v>20599590.578200001</v>
      </c>
      <c r="W233" s="4">
        <v>3089938.5867054635</v>
      </c>
      <c r="X233" s="4">
        <v>4918565.2604999999</v>
      </c>
      <c r="Y233" s="4">
        <v>2913114.9130945364</v>
      </c>
      <c r="Z233" s="4">
        <v>0</v>
      </c>
      <c r="AA233" s="4">
        <f t="shared" si="65"/>
        <v>2913114.9130945364</v>
      </c>
      <c r="AB233" s="4">
        <v>76138556.689899996</v>
      </c>
      <c r="AC233" s="5">
        <f t="shared" si="54"/>
        <v>173421213.87259999</v>
      </c>
    </row>
    <row r="234" spans="1:29" ht="24.9" customHeight="1" x14ac:dyDescent="0.25">
      <c r="A234" s="146"/>
      <c r="B234" s="148"/>
      <c r="C234" s="1">
        <v>7</v>
      </c>
      <c r="D234" s="4" t="s">
        <v>285</v>
      </c>
      <c r="E234" s="4">
        <v>101893767.0545</v>
      </c>
      <c r="F234" s="4">
        <f t="shared" si="67"/>
        <v>-3315629.0260999999</v>
      </c>
      <c r="G234" s="4">
        <v>28590749.3138</v>
      </c>
      <c r="H234" s="4">
        <v>4288612.3970906436</v>
      </c>
      <c r="I234" s="4">
        <v>5594004.0124000004</v>
      </c>
      <c r="J234" s="4">
        <v>4043193.8629093566</v>
      </c>
      <c r="K234" s="4">
        <v>0</v>
      </c>
      <c r="L234" s="4">
        <f t="shared" si="56"/>
        <v>4043193.8629093566</v>
      </c>
      <c r="M234" s="4">
        <v>95165458.601799995</v>
      </c>
      <c r="N234" s="5">
        <f t="shared" si="68"/>
        <v>230666152.204</v>
      </c>
      <c r="O234" s="8"/>
      <c r="P234" s="148"/>
      <c r="Q234" s="9">
        <v>11</v>
      </c>
      <c r="R234" s="105" t="s">
        <v>62</v>
      </c>
      <c r="S234" s="4" t="s">
        <v>649</v>
      </c>
      <c r="T234" s="4">
        <v>77733309.889699996</v>
      </c>
      <c r="U234" s="4">
        <f t="shared" si="64"/>
        <v>-2734288.17</v>
      </c>
      <c r="V234" s="4">
        <v>21811477.194699999</v>
      </c>
      <c r="W234" s="4">
        <v>3271721.5792304911</v>
      </c>
      <c r="X234" s="4">
        <v>5262517.8959999997</v>
      </c>
      <c r="Y234" s="4">
        <v>3084495.2598695089</v>
      </c>
      <c r="Z234" s="4">
        <v>0</v>
      </c>
      <c r="AA234" s="4">
        <f t="shared" si="65"/>
        <v>3084495.2598695089</v>
      </c>
      <c r="AB234" s="4">
        <v>82183360.937600002</v>
      </c>
      <c r="AC234" s="5">
        <f t="shared" si="54"/>
        <v>185350076.6911</v>
      </c>
    </row>
    <row r="235" spans="1:29" ht="24.9" customHeight="1" x14ac:dyDescent="0.25">
      <c r="A235" s="146"/>
      <c r="B235" s="148"/>
      <c r="C235" s="1">
        <v>8</v>
      </c>
      <c r="D235" s="4" t="s">
        <v>286</v>
      </c>
      <c r="E235" s="4">
        <v>90254784.137499988</v>
      </c>
      <c r="F235" s="4">
        <f t="shared" si="67"/>
        <v>-3315629.0260999999</v>
      </c>
      <c r="G235" s="4">
        <v>25324924.009</v>
      </c>
      <c r="H235" s="4">
        <v>3798738.6013555694</v>
      </c>
      <c r="I235" s="4">
        <v>4962442.0643999996</v>
      </c>
      <c r="J235" s="4">
        <v>3581353.4024444306</v>
      </c>
      <c r="K235" s="4">
        <v>0</v>
      </c>
      <c r="L235" s="4">
        <f t="shared" si="56"/>
        <v>3581353.4024444306</v>
      </c>
      <c r="M235" s="4">
        <v>84066057.256400004</v>
      </c>
      <c r="N235" s="5">
        <f t="shared" si="68"/>
        <v>203710228.38060001</v>
      </c>
      <c r="O235" s="8"/>
      <c r="P235" s="148"/>
      <c r="Q235" s="9">
        <v>12</v>
      </c>
      <c r="R235" s="105" t="s">
        <v>62</v>
      </c>
      <c r="S235" s="4" t="s">
        <v>650</v>
      </c>
      <c r="T235" s="4">
        <v>89841792.815099999</v>
      </c>
      <c r="U235" s="4">
        <f t="shared" si="64"/>
        <v>-2734288.17</v>
      </c>
      <c r="V235" s="4">
        <v>25209041.245000001</v>
      </c>
      <c r="W235" s="4">
        <v>3781356.1867055669</v>
      </c>
      <c r="X235" s="4">
        <v>5469537.3759000003</v>
      </c>
      <c r="Y235" s="4">
        <v>3564965.7073944332</v>
      </c>
      <c r="Z235" s="4">
        <v>0</v>
      </c>
      <c r="AA235" s="4">
        <f t="shared" si="65"/>
        <v>3564965.7073944332</v>
      </c>
      <c r="AB235" s="4">
        <v>85821629.995299995</v>
      </c>
      <c r="AC235" s="5">
        <f t="shared" si="54"/>
        <v>205484497.77950001</v>
      </c>
    </row>
    <row r="236" spans="1:29" ht="24.9" customHeight="1" x14ac:dyDescent="0.25">
      <c r="A236" s="146"/>
      <c r="B236" s="148"/>
      <c r="C236" s="1">
        <v>9</v>
      </c>
      <c r="D236" s="4" t="s">
        <v>287</v>
      </c>
      <c r="E236" s="4">
        <v>81658956.185800001</v>
      </c>
      <c r="F236" s="4">
        <f t="shared" si="67"/>
        <v>-3315629.0260999999</v>
      </c>
      <c r="G236" s="4">
        <v>22912988.821800001</v>
      </c>
      <c r="H236" s="4">
        <v>3436948.3232955155</v>
      </c>
      <c r="I236" s="4">
        <v>4663047.3585000001</v>
      </c>
      <c r="J236" s="4">
        <v>3240266.8000044846</v>
      </c>
      <c r="K236" s="4">
        <v>0</v>
      </c>
      <c r="L236" s="4">
        <f t="shared" si="56"/>
        <v>3240266.8000044846</v>
      </c>
      <c r="M236" s="4">
        <v>78804337.4639</v>
      </c>
      <c r="N236" s="5">
        <f t="shared" si="68"/>
        <v>186737868.56870002</v>
      </c>
      <c r="O236" s="8"/>
      <c r="P236" s="148"/>
      <c r="Q236" s="9">
        <v>13</v>
      </c>
      <c r="R236" s="105" t="s">
        <v>62</v>
      </c>
      <c r="S236" s="4" t="s">
        <v>651</v>
      </c>
      <c r="T236" s="4">
        <v>83745509.807300001</v>
      </c>
      <c r="U236" s="4">
        <f t="shared" si="64"/>
        <v>-2734288.17</v>
      </c>
      <c r="V236" s="4">
        <v>23498462.627</v>
      </c>
      <c r="W236" s="4">
        <v>3524769.3940805285</v>
      </c>
      <c r="X236" s="4">
        <v>5127770.9009999996</v>
      </c>
      <c r="Y236" s="4">
        <v>3323062.2548194714</v>
      </c>
      <c r="Z236" s="4">
        <v>0</v>
      </c>
      <c r="AA236" s="4">
        <f t="shared" si="65"/>
        <v>3323062.2548194714</v>
      </c>
      <c r="AB236" s="4">
        <v>79815246.483500004</v>
      </c>
      <c r="AC236" s="5">
        <f t="shared" si="54"/>
        <v>191172762.39670002</v>
      </c>
    </row>
    <row r="237" spans="1:29" ht="24.9" customHeight="1" x14ac:dyDescent="0.25">
      <c r="A237" s="146"/>
      <c r="B237" s="148"/>
      <c r="C237" s="1">
        <v>10</v>
      </c>
      <c r="D237" s="4" t="s">
        <v>288</v>
      </c>
      <c r="E237" s="4">
        <v>113423936.8936</v>
      </c>
      <c r="F237" s="4">
        <f t="shared" si="67"/>
        <v>-3315629.0260999999</v>
      </c>
      <c r="G237" s="4">
        <v>31826042.354200002</v>
      </c>
      <c r="H237" s="4">
        <v>4773906.3531107167</v>
      </c>
      <c r="I237" s="4">
        <v>5787459.3590000002</v>
      </c>
      <c r="J237" s="4">
        <v>4500716.5679892842</v>
      </c>
      <c r="K237" s="4">
        <v>0</v>
      </c>
      <c r="L237" s="4">
        <f t="shared" si="56"/>
        <v>4500716.5679892842</v>
      </c>
      <c r="M237" s="4">
        <v>98565344.456699997</v>
      </c>
      <c r="N237" s="5">
        <f t="shared" si="68"/>
        <v>249774317.59950003</v>
      </c>
      <c r="O237" s="8"/>
      <c r="P237" s="148"/>
      <c r="Q237" s="9">
        <v>14</v>
      </c>
      <c r="R237" s="105" t="s">
        <v>62</v>
      </c>
      <c r="S237" s="4" t="s">
        <v>652</v>
      </c>
      <c r="T237" s="4">
        <v>73000147.399199992</v>
      </c>
      <c r="U237" s="4">
        <f t="shared" si="64"/>
        <v>-2734288.17</v>
      </c>
      <c r="V237" s="4">
        <v>20483381.609000001</v>
      </c>
      <c r="W237" s="4">
        <v>3072507.2413554611</v>
      </c>
      <c r="X237" s="4">
        <v>4945365.6030000001</v>
      </c>
      <c r="Y237" s="4">
        <v>2896681.0875445385</v>
      </c>
      <c r="Z237" s="4">
        <v>0</v>
      </c>
      <c r="AA237" s="4">
        <f t="shared" si="65"/>
        <v>2896681.0875445385</v>
      </c>
      <c r="AB237" s="4">
        <v>76609559.984999999</v>
      </c>
      <c r="AC237" s="5">
        <f t="shared" si="54"/>
        <v>173327989.1521</v>
      </c>
    </row>
    <row r="238" spans="1:29" ht="24.9" customHeight="1" x14ac:dyDescent="0.25">
      <c r="A238" s="146"/>
      <c r="B238" s="148"/>
      <c r="C238" s="1">
        <v>11</v>
      </c>
      <c r="D238" s="4" t="s">
        <v>289</v>
      </c>
      <c r="E238" s="4">
        <v>87992596.531000003</v>
      </c>
      <c r="F238" s="4">
        <f t="shared" si="67"/>
        <v>-3315629.0260999999</v>
      </c>
      <c r="G238" s="4">
        <v>24690168.413800001</v>
      </c>
      <c r="H238" s="4">
        <v>3703525.2620405555</v>
      </c>
      <c r="I238" s="4">
        <v>4938374.4227</v>
      </c>
      <c r="J238" s="4">
        <v>3491588.7061594445</v>
      </c>
      <c r="K238" s="4">
        <v>0</v>
      </c>
      <c r="L238" s="4">
        <f t="shared" si="56"/>
        <v>3491588.7061594445</v>
      </c>
      <c r="M238" s="4">
        <v>83643079.881200001</v>
      </c>
      <c r="N238" s="5">
        <f t="shared" si="68"/>
        <v>200205329.76810002</v>
      </c>
      <c r="O238" s="8"/>
      <c r="P238" s="148"/>
      <c r="Q238" s="9">
        <v>15</v>
      </c>
      <c r="R238" s="105" t="s">
        <v>62</v>
      </c>
      <c r="S238" s="4" t="s">
        <v>653</v>
      </c>
      <c r="T238" s="4">
        <v>57365067.493099995</v>
      </c>
      <c r="U238" s="4">
        <f t="shared" si="64"/>
        <v>-2734288.17</v>
      </c>
      <c r="V238" s="4">
        <v>16096276.656300001</v>
      </c>
      <c r="W238" s="4">
        <v>2414441.4984453623</v>
      </c>
      <c r="X238" s="4">
        <v>3968748.0019999999</v>
      </c>
      <c r="Y238" s="4">
        <v>2276273.5694546378</v>
      </c>
      <c r="Z238" s="4">
        <v>0</v>
      </c>
      <c r="AA238" s="4">
        <f t="shared" si="65"/>
        <v>2276273.5694546378</v>
      </c>
      <c r="AB238" s="4">
        <v>59445969.384199999</v>
      </c>
      <c r="AC238" s="5">
        <f t="shared" si="54"/>
        <v>134863740.43149999</v>
      </c>
    </row>
    <row r="239" spans="1:29" ht="24.9" customHeight="1" x14ac:dyDescent="0.25">
      <c r="A239" s="146"/>
      <c r="B239" s="148"/>
      <c r="C239" s="1">
        <v>12</v>
      </c>
      <c r="D239" s="4" t="s">
        <v>290</v>
      </c>
      <c r="E239" s="4">
        <v>97093071.098999992</v>
      </c>
      <c r="F239" s="4">
        <f t="shared" si="67"/>
        <v>-3315629.0260999999</v>
      </c>
      <c r="G239" s="4">
        <v>27243704.2632</v>
      </c>
      <c r="H239" s="4">
        <v>4086555.6395156127</v>
      </c>
      <c r="I239" s="4">
        <v>5412483.1157999998</v>
      </c>
      <c r="J239" s="4">
        <v>3852699.9300843873</v>
      </c>
      <c r="K239" s="4">
        <v>0</v>
      </c>
      <c r="L239" s="4">
        <f t="shared" si="56"/>
        <v>3852699.9300843873</v>
      </c>
      <c r="M239" s="4">
        <v>91975315.037499994</v>
      </c>
      <c r="N239" s="5">
        <f t="shared" si="68"/>
        <v>220935716.94319999</v>
      </c>
      <c r="O239" s="8"/>
      <c r="P239" s="148"/>
      <c r="Q239" s="9">
        <v>16</v>
      </c>
      <c r="R239" s="105" t="s">
        <v>62</v>
      </c>
      <c r="S239" s="4" t="s">
        <v>548</v>
      </c>
      <c r="T239" s="4">
        <v>73920318.613399997</v>
      </c>
      <c r="U239" s="4">
        <f t="shared" si="64"/>
        <v>-2734288.17</v>
      </c>
      <c r="V239" s="4">
        <v>20741575.856600001</v>
      </c>
      <c r="W239" s="4">
        <v>3111236.378445467</v>
      </c>
      <c r="X239" s="4">
        <v>4561893.1445000004</v>
      </c>
      <c r="Y239" s="4">
        <v>2933193.9254545332</v>
      </c>
      <c r="Z239" s="4">
        <v>0</v>
      </c>
      <c r="AA239" s="4">
        <f t="shared" si="65"/>
        <v>2933193.9254545332</v>
      </c>
      <c r="AB239" s="4">
        <v>69870213.614600003</v>
      </c>
      <c r="AC239" s="5">
        <f t="shared" si="54"/>
        <v>167842250.21849999</v>
      </c>
    </row>
    <row r="240" spans="1:29" ht="24.9" customHeight="1" x14ac:dyDescent="0.25">
      <c r="A240" s="146"/>
      <c r="B240" s="149"/>
      <c r="C240" s="1">
        <v>13</v>
      </c>
      <c r="D240" s="4" t="s">
        <v>291</v>
      </c>
      <c r="E240" s="4">
        <v>106341004.05050001</v>
      </c>
      <c r="F240" s="4">
        <f t="shared" si="67"/>
        <v>-3315629.0260999999</v>
      </c>
      <c r="G240" s="4">
        <v>29838616.0064</v>
      </c>
      <c r="H240" s="4">
        <v>4475792.4009706713</v>
      </c>
      <c r="I240" s="4">
        <v>5814845.9901000001</v>
      </c>
      <c r="J240" s="4">
        <v>4219662.3737293286</v>
      </c>
      <c r="K240" s="4">
        <v>0</v>
      </c>
      <c r="L240" s="4">
        <f t="shared" si="56"/>
        <v>4219662.3737293286</v>
      </c>
      <c r="M240" s="4">
        <v>99046651.4947</v>
      </c>
      <c r="N240" s="5">
        <f t="shared" si="68"/>
        <v>240606097.30019999</v>
      </c>
      <c r="O240" s="8"/>
      <c r="P240" s="148"/>
      <c r="Q240" s="9">
        <v>17</v>
      </c>
      <c r="R240" s="105" t="s">
        <v>62</v>
      </c>
      <c r="S240" s="4" t="s">
        <v>654</v>
      </c>
      <c r="T240" s="4">
        <v>65170867.619600005</v>
      </c>
      <c r="U240" s="4">
        <f t="shared" si="64"/>
        <v>-2734288.17</v>
      </c>
      <c r="V240" s="4">
        <v>18286535.011300001</v>
      </c>
      <c r="W240" s="4">
        <v>2742980.2516554114</v>
      </c>
      <c r="X240" s="4">
        <v>4217085.9188999999</v>
      </c>
      <c r="Y240" s="4">
        <v>2586011.4864445888</v>
      </c>
      <c r="Z240" s="4">
        <v>0</v>
      </c>
      <c r="AA240" s="4">
        <f t="shared" si="65"/>
        <v>2586011.4864445888</v>
      </c>
      <c r="AB240" s="4">
        <v>63810390.351899996</v>
      </c>
      <c r="AC240" s="5">
        <f t="shared" si="54"/>
        <v>149862496.55090001</v>
      </c>
    </row>
    <row r="241" spans="1:29" ht="24.9" customHeight="1" x14ac:dyDescent="0.25">
      <c r="A241" s="1"/>
      <c r="B241" s="153" t="s">
        <v>830</v>
      </c>
      <c r="C241" s="154"/>
      <c r="D241" s="11"/>
      <c r="E241" s="11">
        <f>SUM(E228:E240)</f>
        <v>1199949390.4501998</v>
      </c>
      <c r="F241" s="11">
        <f t="shared" ref="F241:M241" si="69">SUM(F228:F240)</f>
        <v>-43103177.339299999</v>
      </c>
      <c r="G241" s="11">
        <f t="shared" si="69"/>
        <v>336698241.74089998</v>
      </c>
      <c r="H241" s="11">
        <f t="shared" si="69"/>
        <v>50504736.261192575</v>
      </c>
      <c r="I241" s="11">
        <f t="shared" si="69"/>
        <v>66597314.320800006</v>
      </c>
      <c r="J241" s="11">
        <f t="shared" si="69"/>
        <v>47614571.053307422</v>
      </c>
      <c r="K241" s="11">
        <f t="shared" si="69"/>
        <v>0</v>
      </c>
      <c r="L241" s="11">
        <f t="shared" si="69"/>
        <v>47614571.053307422</v>
      </c>
      <c r="M241" s="11">
        <f t="shared" si="69"/>
        <v>1129511602.5398998</v>
      </c>
      <c r="N241" s="6">
        <f t="shared" si="68"/>
        <v>2721175364.7061996</v>
      </c>
      <c r="O241" s="8"/>
      <c r="P241" s="148"/>
      <c r="Q241" s="9">
        <v>18</v>
      </c>
      <c r="R241" s="105" t="s">
        <v>62</v>
      </c>
      <c r="S241" s="4" t="s">
        <v>860</v>
      </c>
      <c r="T241" s="4">
        <v>67941335.038399994</v>
      </c>
      <c r="U241" s="4">
        <f t="shared" si="64"/>
        <v>-2734288.17</v>
      </c>
      <c r="V241" s="4">
        <v>19063910.720800001</v>
      </c>
      <c r="W241" s="4">
        <v>2859586.6081604292</v>
      </c>
      <c r="X241" s="4">
        <v>4659654.2756000003</v>
      </c>
      <c r="Y241" s="4">
        <v>2695944.9710395709</v>
      </c>
      <c r="Z241" s="4">
        <v>0</v>
      </c>
      <c r="AA241" s="4">
        <f t="shared" si="65"/>
        <v>2695944.9710395709</v>
      </c>
      <c r="AB241" s="4">
        <v>71588319.071799994</v>
      </c>
      <c r="AC241" s="5">
        <f t="shared" si="54"/>
        <v>161414808.24019998</v>
      </c>
    </row>
    <row r="242" spans="1:29" ht="24.9" customHeight="1" x14ac:dyDescent="0.25">
      <c r="A242" s="146">
        <v>12</v>
      </c>
      <c r="B242" s="147" t="s">
        <v>831</v>
      </c>
      <c r="C242" s="1">
        <v>1</v>
      </c>
      <c r="D242" s="4" t="s">
        <v>292</v>
      </c>
      <c r="E242" s="4">
        <v>110404562.4325</v>
      </c>
      <c r="F242" s="4">
        <v>0</v>
      </c>
      <c r="G242" s="4">
        <v>30978824.896299999</v>
      </c>
      <c r="H242" s="4">
        <v>4646823.7344656968</v>
      </c>
      <c r="I242" s="4">
        <v>7735759.6710000001</v>
      </c>
      <c r="J242" s="4">
        <v>4380906.331934303</v>
      </c>
      <c r="K242" s="4">
        <f t="shared" ref="K242:K259" si="70">J242/2</f>
        <v>2190453.1659671515</v>
      </c>
      <c r="L242" s="4">
        <f t="shared" ref="L242:L305" si="71">J242-K242</f>
        <v>2190453.1659671515</v>
      </c>
      <c r="M242" s="4">
        <v>105544958.4729</v>
      </c>
      <c r="N242" s="5">
        <f t="shared" si="53"/>
        <v>253765622.70213285</v>
      </c>
      <c r="O242" s="8"/>
      <c r="P242" s="148"/>
      <c r="Q242" s="9">
        <v>19</v>
      </c>
      <c r="R242" s="105" t="s">
        <v>62</v>
      </c>
      <c r="S242" s="4" t="s">
        <v>655</v>
      </c>
      <c r="T242" s="4">
        <v>71997051.621099994</v>
      </c>
      <c r="U242" s="4">
        <f t="shared" si="64"/>
        <v>-2734288.17</v>
      </c>
      <c r="V242" s="4">
        <v>20201919.251200002</v>
      </c>
      <c r="W242" s="4">
        <v>3030287.8876754548</v>
      </c>
      <c r="X242" s="4">
        <v>4629534.9435999999</v>
      </c>
      <c r="Y242" s="4">
        <v>2856877.7627245453</v>
      </c>
      <c r="Z242" s="4">
        <v>0</v>
      </c>
      <c r="AA242" s="4">
        <f t="shared" si="65"/>
        <v>2856877.7627245453</v>
      </c>
      <c r="AB242" s="4">
        <v>71058986.113800004</v>
      </c>
      <c r="AC242" s="5">
        <f t="shared" si="54"/>
        <v>166410834.46649998</v>
      </c>
    </row>
    <row r="243" spans="1:29" ht="24.9" customHeight="1" x14ac:dyDescent="0.25">
      <c r="A243" s="146"/>
      <c r="B243" s="148"/>
      <c r="C243" s="1">
        <v>2</v>
      </c>
      <c r="D243" s="4" t="s">
        <v>293</v>
      </c>
      <c r="E243" s="4">
        <v>104860310.4507</v>
      </c>
      <c r="F243" s="4">
        <v>0</v>
      </c>
      <c r="G243" s="4">
        <v>29423142.707699999</v>
      </c>
      <c r="H243" s="4">
        <v>4413471.4061206616</v>
      </c>
      <c r="I243" s="4">
        <v>8508756.2783000004</v>
      </c>
      <c r="J243" s="4">
        <v>4160907.736879338</v>
      </c>
      <c r="K243" s="4">
        <f t="shared" si="70"/>
        <v>2080453.868439669</v>
      </c>
      <c r="L243" s="4">
        <f t="shared" si="71"/>
        <v>2080453.868439669</v>
      </c>
      <c r="M243" s="4">
        <v>119130006.7966</v>
      </c>
      <c r="N243" s="5">
        <f t="shared" si="53"/>
        <v>259907385.22956032</v>
      </c>
      <c r="O243" s="8"/>
      <c r="P243" s="148"/>
      <c r="Q243" s="9">
        <v>20</v>
      </c>
      <c r="R243" s="105" t="s">
        <v>62</v>
      </c>
      <c r="S243" s="4" t="s">
        <v>552</v>
      </c>
      <c r="T243" s="4">
        <v>71251722.021499991</v>
      </c>
      <c r="U243" s="4">
        <f t="shared" si="64"/>
        <v>-2734288.17</v>
      </c>
      <c r="V243" s="4">
        <v>19992784.4595</v>
      </c>
      <c r="W243" s="4">
        <v>2998917.66893045</v>
      </c>
      <c r="X243" s="4">
        <v>4787952.0965999998</v>
      </c>
      <c r="Y243" s="4">
        <v>2827302.72446955</v>
      </c>
      <c r="Z243" s="4">
        <v>0</v>
      </c>
      <c r="AA243" s="4">
        <f t="shared" si="65"/>
        <v>2827302.72446955</v>
      </c>
      <c r="AB243" s="4">
        <v>73843092.354699999</v>
      </c>
      <c r="AC243" s="5">
        <f t="shared" si="54"/>
        <v>168179531.0591</v>
      </c>
    </row>
    <row r="244" spans="1:29" ht="24.9" customHeight="1" x14ac:dyDescent="0.25">
      <c r="A244" s="146"/>
      <c r="B244" s="148"/>
      <c r="C244" s="1">
        <v>3</v>
      </c>
      <c r="D244" s="4" t="s">
        <v>294</v>
      </c>
      <c r="E244" s="4">
        <v>69387988.040899992</v>
      </c>
      <c r="F244" s="4">
        <v>0</v>
      </c>
      <c r="G244" s="4">
        <v>19469832.442299999</v>
      </c>
      <c r="H244" s="4">
        <v>2920474.8663054383</v>
      </c>
      <c r="I244" s="4">
        <v>6177623.3273999998</v>
      </c>
      <c r="J244" s="4">
        <v>2753348.860494562</v>
      </c>
      <c r="K244" s="4">
        <f t="shared" si="70"/>
        <v>1376674.430247281</v>
      </c>
      <c r="L244" s="4">
        <f t="shared" si="71"/>
        <v>1376674.430247281</v>
      </c>
      <c r="M244" s="4">
        <v>78161452.101199999</v>
      </c>
      <c r="N244" s="5">
        <f t="shared" si="53"/>
        <v>171316421.88095272</v>
      </c>
      <c r="O244" s="8"/>
      <c r="P244" s="148"/>
      <c r="Q244" s="9">
        <v>21</v>
      </c>
      <c r="R244" s="105" t="s">
        <v>62</v>
      </c>
      <c r="S244" s="4" t="s">
        <v>656</v>
      </c>
      <c r="T244" s="4">
        <v>77091677.889800012</v>
      </c>
      <c r="U244" s="4">
        <f t="shared" si="64"/>
        <v>-2734288.17</v>
      </c>
      <c r="V244" s="4">
        <v>21631439.296399999</v>
      </c>
      <c r="W244" s="4">
        <v>3244715.894465487</v>
      </c>
      <c r="X244" s="4">
        <v>5027455.9368000003</v>
      </c>
      <c r="Y244" s="4">
        <v>3059034.9924345133</v>
      </c>
      <c r="Z244" s="4">
        <v>0</v>
      </c>
      <c r="AA244" s="4">
        <f t="shared" si="65"/>
        <v>3059034.9924345133</v>
      </c>
      <c r="AB244" s="4">
        <v>78052258.621099994</v>
      </c>
      <c r="AC244" s="5">
        <f t="shared" si="54"/>
        <v>180344838.52420002</v>
      </c>
    </row>
    <row r="245" spans="1:29" ht="24.9" customHeight="1" x14ac:dyDescent="0.25">
      <c r="A245" s="146"/>
      <c r="B245" s="148"/>
      <c r="C245" s="1">
        <v>4</v>
      </c>
      <c r="D245" s="4" t="s">
        <v>295</v>
      </c>
      <c r="E245" s="4">
        <v>71436978.095600009</v>
      </c>
      <c r="F245" s="4">
        <v>0</v>
      </c>
      <c r="G245" s="4">
        <v>20044766.1472</v>
      </c>
      <c r="H245" s="4">
        <v>3006714.9220404513</v>
      </c>
      <c r="I245" s="4">
        <v>6317100.3792000003</v>
      </c>
      <c r="J245" s="4">
        <v>2834653.7749595488</v>
      </c>
      <c r="K245" s="4">
        <f t="shared" si="70"/>
        <v>1417326.8874797744</v>
      </c>
      <c r="L245" s="4">
        <f t="shared" si="71"/>
        <v>1417326.8874797744</v>
      </c>
      <c r="M245" s="4">
        <v>80612695.056799993</v>
      </c>
      <c r="N245" s="5">
        <f t="shared" si="53"/>
        <v>176518481.10912022</v>
      </c>
      <c r="O245" s="8"/>
      <c r="P245" s="148"/>
      <c r="Q245" s="9">
        <v>22</v>
      </c>
      <c r="R245" s="105" t="s">
        <v>62</v>
      </c>
      <c r="S245" s="4" t="s">
        <v>657</v>
      </c>
      <c r="T245" s="4">
        <v>69973483.717199996</v>
      </c>
      <c r="U245" s="4">
        <f t="shared" si="64"/>
        <v>-2734288.17</v>
      </c>
      <c r="V245" s="4">
        <v>19634118.841699999</v>
      </c>
      <c r="W245" s="4">
        <v>2945117.8262204416</v>
      </c>
      <c r="X245" s="4">
        <v>4625778.7220000001</v>
      </c>
      <c r="Y245" s="4">
        <v>2776581.6114795585</v>
      </c>
      <c r="Z245" s="4">
        <v>0</v>
      </c>
      <c r="AA245" s="4">
        <f t="shared" si="65"/>
        <v>2776581.6114795585</v>
      </c>
      <c r="AB245" s="4">
        <v>70992972.303800002</v>
      </c>
      <c r="AC245" s="5">
        <f t="shared" si="54"/>
        <v>163587986.1304</v>
      </c>
    </row>
    <row r="246" spans="1:29" ht="24.9" customHeight="1" x14ac:dyDescent="0.25">
      <c r="A246" s="146"/>
      <c r="B246" s="148"/>
      <c r="C246" s="1">
        <v>5</v>
      </c>
      <c r="D246" s="4" t="s">
        <v>296</v>
      </c>
      <c r="E246" s="4">
        <v>85534701.654399991</v>
      </c>
      <c r="F246" s="4">
        <v>0</v>
      </c>
      <c r="G246" s="4">
        <v>24000498.5911</v>
      </c>
      <c r="H246" s="4">
        <v>3600074.7886455399</v>
      </c>
      <c r="I246" s="4">
        <v>6797807.3027999997</v>
      </c>
      <c r="J246" s="4">
        <v>3394058.2509544604</v>
      </c>
      <c r="K246" s="4">
        <f t="shared" si="70"/>
        <v>1697029.1254772302</v>
      </c>
      <c r="L246" s="4">
        <f t="shared" si="71"/>
        <v>1697029.1254772302</v>
      </c>
      <c r="M246" s="4">
        <v>89060890.979800001</v>
      </c>
      <c r="N246" s="5">
        <f t="shared" si="53"/>
        <v>203893195.13942277</v>
      </c>
      <c r="O246" s="8"/>
      <c r="P246" s="148"/>
      <c r="Q246" s="9">
        <v>23</v>
      </c>
      <c r="R246" s="105" t="s">
        <v>62</v>
      </c>
      <c r="S246" s="4" t="s">
        <v>658</v>
      </c>
      <c r="T246" s="4">
        <v>86042217.659400001</v>
      </c>
      <c r="U246" s="4">
        <f t="shared" si="64"/>
        <v>-2734288.17</v>
      </c>
      <c r="V246" s="4">
        <v>24142904.385699999</v>
      </c>
      <c r="W246" s="4">
        <v>3621435.6578605431</v>
      </c>
      <c r="X246" s="4">
        <v>5502230.4153000005</v>
      </c>
      <c r="Y246" s="4">
        <v>3414196.7311394569</v>
      </c>
      <c r="Z246" s="4">
        <v>0</v>
      </c>
      <c r="AA246" s="4">
        <f t="shared" si="65"/>
        <v>3414196.7311394569</v>
      </c>
      <c r="AB246" s="4">
        <v>86396194.637899995</v>
      </c>
      <c r="AC246" s="5">
        <f t="shared" si="54"/>
        <v>200882660.90200001</v>
      </c>
    </row>
    <row r="247" spans="1:29" ht="24.9" customHeight="1" x14ac:dyDescent="0.25">
      <c r="A247" s="146"/>
      <c r="B247" s="148"/>
      <c r="C247" s="1">
        <v>6</v>
      </c>
      <c r="D247" s="4" t="s">
        <v>297</v>
      </c>
      <c r="E247" s="4">
        <v>72701404.147399992</v>
      </c>
      <c r="F247" s="4">
        <v>0</v>
      </c>
      <c r="G247" s="4">
        <v>20399556.134100001</v>
      </c>
      <c r="H247" s="4">
        <v>3059933.4201004589</v>
      </c>
      <c r="I247" s="4">
        <v>6381651.7419999996</v>
      </c>
      <c r="J247" s="4">
        <v>2884826.8109995411</v>
      </c>
      <c r="K247" s="4">
        <f t="shared" si="70"/>
        <v>1442413.4054997705</v>
      </c>
      <c r="L247" s="4">
        <f t="shared" si="71"/>
        <v>1442413.4054997705</v>
      </c>
      <c r="M247" s="4">
        <v>81747154.6065</v>
      </c>
      <c r="N247" s="5">
        <f t="shared" si="53"/>
        <v>179350461.71360022</v>
      </c>
      <c r="O247" s="8"/>
      <c r="P247" s="148"/>
      <c r="Q247" s="9">
        <v>24</v>
      </c>
      <c r="R247" s="105" t="s">
        <v>62</v>
      </c>
      <c r="S247" s="4" t="s">
        <v>861</v>
      </c>
      <c r="T247" s="4">
        <v>71351671.035700008</v>
      </c>
      <c r="U247" s="4">
        <f t="shared" si="64"/>
        <v>-2734288.17</v>
      </c>
      <c r="V247" s="4">
        <v>20020829.523499999</v>
      </c>
      <c r="W247" s="4">
        <v>3003124.4285454508</v>
      </c>
      <c r="X247" s="4">
        <v>4758279.9337999998</v>
      </c>
      <c r="Y247" s="4">
        <v>2831268.7496545492</v>
      </c>
      <c r="Z247" s="4">
        <v>0</v>
      </c>
      <c r="AA247" s="4">
        <f t="shared" si="65"/>
        <v>2831268.7496545492</v>
      </c>
      <c r="AB247" s="4">
        <v>73321618.183599994</v>
      </c>
      <c r="AC247" s="5">
        <f t="shared" si="54"/>
        <v>167794223.75099999</v>
      </c>
    </row>
    <row r="248" spans="1:29" ht="24.9" customHeight="1" x14ac:dyDescent="0.25">
      <c r="A248" s="146"/>
      <c r="B248" s="148"/>
      <c r="C248" s="1">
        <v>7</v>
      </c>
      <c r="D248" s="4" t="s">
        <v>298</v>
      </c>
      <c r="E248" s="4">
        <v>72768273.657399997</v>
      </c>
      <c r="F248" s="4">
        <v>0</v>
      </c>
      <c r="G248" s="4">
        <v>20418319.297400001</v>
      </c>
      <c r="H248" s="4">
        <v>3062747.8946654592</v>
      </c>
      <c r="I248" s="4">
        <v>6070948.6231000004</v>
      </c>
      <c r="J248" s="4">
        <v>2887480.2254345408</v>
      </c>
      <c r="K248" s="4">
        <f t="shared" si="70"/>
        <v>1443740.1127172704</v>
      </c>
      <c r="L248" s="4">
        <f t="shared" si="71"/>
        <v>1443740.1127172704</v>
      </c>
      <c r="M248" s="4">
        <v>76286694.825100005</v>
      </c>
      <c r="N248" s="5">
        <f t="shared" si="53"/>
        <v>173979775.78728274</v>
      </c>
      <c r="O248" s="8"/>
      <c r="P248" s="148"/>
      <c r="Q248" s="9">
        <v>25</v>
      </c>
      <c r="R248" s="105" t="s">
        <v>62</v>
      </c>
      <c r="S248" s="4" t="s">
        <v>862</v>
      </c>
      <c r="T248" s="4">
        <v>94004938.716099992</v>
      </c>
      <c r="U248" s="4">
        <f t="shared" si="64"/>
        <v>-2734288.17</v>
      </c>
      <c r="V248" s="4">
        <v>26377193.7654</v>
      </c>
      <c r="W248" s="4">
        <v>3956579.0648505935</v>
      </c>
      <c r="X248" s="4">
        <v>4933162.8515999997</v>
      </c>
      <c r="Y248" s="4">
        <v>3730161.3464494064</v>
      </c>
      <c r="Z248" s="4">
        <v>0</v>
      </c>
      <c r="AA248" s="4">
        <f t="shared" si="65"/>
        <v>3730161.3464494064</v>
      </c>
      <c r="AB248" s="4">
        <v>76395102.422399998</v>
      </c>
      <c r="AC248" s="5">
        <f t="shared" si="54"/>
        <v>201729687.14519998</v>
      </c>
    </row>
    <row r="249" spans="1:29" ht="24.9" customHeight="1" x14ac:dyDescent="0.25">
      <c r="A249" s="146"/>
      <c r="B249" s="148"/>
      <c r="C249" s="1">
        <v>8</v>
      </c>
      <c r="D249" s="4" t="s">
        <v>299</v>
      </c>
      <c r="E249" s="4">
        <v>84417263.983100012</v>
      </c>
      <c r="F249" s="4">
        <v>0</v>
      </c>
      <c r="G249" s="4">
        <v>23686952.618099999</v>
      </c>
      <c r="H249" s="4">
        <v>3553042.8927255329</v>
      </c>
      <c r="I249" s="4">
        <v>6581923.9349999996</v>
      </c>
      <c r="J249" s="4">
        <v>3349717.7847744669</v>
      </c>
      <c r="K249" s="4">
        <f t="shared" si="70"/>
        <v>1674858.8923872334</v>
      </c>
      <c r="L249" s="4">
        <f t="shared" si="71"/>
        <v>1674858.8923872334</v>
      </c>
      <c r="M249" s="4">
        <v>85266843.301699996</v>
      </c>
      <c r="N249" s="5">
        <f t="shared" si="53"/>
        <v>198598961.68801278</v>
      </c>
      <c r="O249" s="8"/>
      <c r="P249" s="148"/>
      <c r="Q249" s="9">
        <v>26</v>
      </c>
      <c r="R249" s="105" t="s">
        <v>62</v>
      </c>
      <c r="S249" s="4" t="s">
        <v>659</v>
      </c>
      <c r="T249" s="4">
        <v>64344188.680299997</v>
      </c>
      <c r="U249" s="4">
        <f t="shared" si="64"/>
        <v>-2734288.17</v>
      </c>
      <c r="V249" s="4">
        <v>18054574.107299998</v>
      </c>
      <c r="W249" s="4">
        <v>2708186.116120406</v>
      </c>
      <c r="X249" s="4">
        <v>4361611.0143999998</v>
      </c>
      <c r="Y249" s="4">
        <v>2553208.4670795938</v>
      </c>
      <c r="Z249" s="4">
        <v>0</v>
      </c>
      <c r="AA249" s="4">
        <f t="shared" si="65"/>
        <v>2553208.4670795938</v>
      </c>
      <c r="AB249" s="4">
        <v>66350350.279700004</v>
      </c>
      <c r="AC249" s="5">
        <f t="shared" si="54"/>
        <v>151276219.48050001</v>
      </c>
    </row>
    <row r="250" spans="1:29" ht="24.9" customHeight="1" x14ac:dyDescent="0.25">
      <c r="A250" s="146"/>
      <c r="B250" s="148"/>
      <c r="C250" s="1">
        <v>9</v>
      </c>
      <c r="D250" s="4" t="s">
        <v>300</v>
      </c>
      <c r="E250" s="4">
        <v>92911560.496399999</v>
      </c>
      <c r="F250" s="4">
        <v>0</v>
      </c>
      <c r="G250" s="4">
        <v>26070398.723099999</v>
      </c>
      <c r="H250" s="4">
        <v>3910559.8084455868</v>
      </c>
      <c r="I250" s="4">
        <v>7094807.1690999996</v>
      </c>
      <c r="J250" s="4">
        <v>3686775.5708544133</v>
      </c>
      <c r="K250" s="4">
        <f t="shared" si="70"/>
        <v>1843387.7854272067</v>
      </c>
      <c r="L250" s="4">
        <f t="shared" si="71"/>
        <v>1843387.7854272067</v>
      </c>
      <c r="M250" s="4">
        <v>94280522.602500007</v>
      </c>
      <c r="N250" s="5">
        <f t="shared" si="53"/>
        <v>219016429.41587281</v>
      </c>
      <c r="O250" s="8"/>
      <c r="P250" s="148"/>
      <c r="Q250" s="9">
        <v>27</v>
      </c>
      <c r="R250" s="105" t="s">
        <v>62</v>
      </c>
      <c r="S250" s="4" t="s">
        <v>660</v>
      </c>
      <c r="T250" s="4">
        <v>77827364.194300011</v>
      </c>
      <c r="U250" s="4">
        <f t="shared" si="64"/>
        <v>-2734288.17</v>
      </c>
      <c r="V250" s="4">
        <v>21837868.240200002</v>
      </c>
      <c r="W250" s="4">
        <v>3275680.2360204915</v>
      </c>
      <c r="X250" s="4">
        <v>4909820.6177000003</v>
      </c>
      <c r="Y250" s="4">
        <v>3088227.3800795083</v>
      </c>
      <c r="Z250" s="4">
        <v>0</v>
      </c>
      <c r="AA250" s="4">
        <f t="shared" si="65"/>
        <v>3088227.3800795083</v>
      </c>
      <c r="AB250" s="4">
        <v>75984873.745900005</v>
      </c>
      <c r="AC250" s="5">
        <f t="shared" si="54"/>
        <v>179279725.62650001</v>
      </c>
    </row>
    <row r="251" spans="1:29" ht="24.9" customHeight="1" x14ac:dyDescent="0.25">
      <c r="A251" s="146"/>
      <c r="B251" s="148"/>
      <c r="C251" s="1">
        <v>10</v>
      </c>
      <c r="D251" s="4" t="s">
        <v>301</v>
      </c>
      <c r="E251" s="4">
        <v>67606794.513699993</v>
      </c>
      <c r="F251" s="4">
        <v>0</v>
      </c>
      <c r="G251" s="4">
        <v>18970040.7564</v>
      </c>
      <c r="H251" s="4">
        <v>2845506.1134954267</v>
      </c>
      <c r="I251" s="4">
        <v>5823157.2463999996</v>
      </c>
      <c r="J251" s="4">
        <v>2682670.2415045733</v>
      </c>
      <c r="K251" s="4">
        <f t="shared" si="70"/>
        <v>1341335.1207522866</v>
      </c>
      <c r="L251" s="4">
        <f t="shared" si="71"/>
        <v>1341335.1207522866</v>
      </c>
      <c r="M251" s="4">
        <v>71931879.0414</v>
      </c>
      <c r="N251" s="5">
        <f t="shared" si="53"/>
        <v>162695555.5457477</v>
      </c>
      <c r="O251" s="8"/>
      <c r="P251" s="148"/>
      <c r="Q251" s="9">
        <v>28</v>
      </c>
      <c r="R251" s="105" t="s">
        <v>62</v>
      </c>
      <c r="S251" s="4" t="s">
        <v>661</v>
      </c>
      <c r="T251" s="4">
        <v>78076906.344699994</v>
      </c>
      <c r="U251" s="4">
        <f t="shared" si="64"/>
        <v>-2734288.17</v>
      </c>
      <c r="V251" s="4">
        <v>21907888.195900001</v>
      </c>
      <c r="W251" s="4">
        <v>3286183.2294154931</v>
      </c>
      <c r="X251" s="4">
        <v>5077320.2746000001</v>
      </c>
      <c r="Y251" s="4">
        <v>3098129.3330845069</v>
      </c>
      <c r="Z251" s="4">
        <v>0</v>
      </c>
      <c r="AA251" s="4">
        <f t="shared" si="65"/>
        <v>3098129.3330845069</v>
      </c>
      <c r="AB251" s="4">
        <v>78928600.680899993</v>
      </c>
      <c r="AC251" s="5">
        <f t="shared" si="54"/>
        <v>182563419.61399996</v>
      </c>
    </row>
    <row r="252" spans="1:29" ht="24.9" customHeight="1" x14ac:dyDescent="0.25">
      <c r="A252" s="146"/>
      <c r="B252" s="148"/>
      <c r="C252" s="1">
        <v>11</v>
      </c>
      <c r="D252" s="4" t="s">
        <v>302</v>
      </c>
      <c r="E252" s="4">
        <v>116005719.655</v>
      </c>
      <c r="F252" s="4">
        <v>0</v>
      </c>
      <c r="G252" s="4">
        <v>32550474.337099999</v>
      </c>
      <c r="H252" s="4">
        <v>4882571.1505857324</v>
      </c>
      <c r="I252" s="4">
        <v>8818863.1715999991</v>
      </c>
      <c r="J252" s="4">
        <v>4603162.9542142674</v>
      </c>
      <c r="K252" s="4">
        <f t="shared" si="70"/>
        <v>2301581.4771071337</v>
      </c>
      <c r="L252" s="4">
        <f t="shared" si="71"/>
        <v>2301581.4771071337</v>
      </c>
      <c r="M252" s="4">
        <v>124579988.1954</v>
      </c>
      <c r="N252" s="5">
        <f t="shared" si="53"/>
        <v>280320334.81519288</v>
      </c>
      <c r="O252" s="8"/>
      <c r="P252" s="148"/>
      <c r="Q252" s="9">
        <v>29</v>
      </c>
      <c r="R252" s="105" t="s">
        <v>62</v>
      </c>
      <c r="S252" s="4" t="s">
        <v>662</v>
      </c>
      <c r="T252" s="4">
        <v>68803368.078400001</v>
      </c>
      <c r="U252" s="4">
        <f t="shared" si="64"/>
        <v>-2734288.17</v>
      </c>
      <c r="V252" s="4">
        <v>19305791.762699999</v>
      </c>
      <c r="W252" s="4">
        <v>2895868.7643654342</v>
      </c>
      <c r="X252" s="4">
        <v>4624785.0126</v>
      </c>
      <c r="Y252" s="4">
        <v>2730150.8582345657</v>
      </c>
      <c r="Z252" s="4">
        <v>0</v>
      </c>
      <c r="AA252" s="4">
        <f t="shared" si="65"/>
        <v>2730150.8582345657</v>
      </c>
      <c r="AB252" s="4">
        <v>70975508.332900003</v>
      </c>
      <c r="AC252" s="5">
        <f t="shared" si="54"/>
        <v>161976399.6266</v>
      </c>
    </row>
    <row r="253" spans="1:29" ht="24.9" customHeight="1" x14ac:dyDescent="0.25">
      <c r="A253" s="146"/>
      <c r="B253" s="148"/>
      <c r="C253" s="1">
        <v>12</v>
      </c>
      <c r="D253" s="4" t="s">
        <v>303</v>
      </c>
      <c r="E253" s="4">
        <v>119388341.26169999</v>
      </c>
      <c r="F253" s="4">
        <v>0</v>
      </c>
      <c r="G253" s="4">
        <v>33499616.656399999</v>
      </c>
      <c r="H253" s="4">
        <v>5024942.4984457539</v>
      </c>
      <c r="I253" s="4">
        <v>8854288.9118000008</v>
      </c>
      <c r="J253" s="4">
        <v>4737387.0125542469</v>
      </c>
      <c r="K253" s="4">
        <f t="shared" si="70"/>
        <v>2368693.5062771235</v>
      </c>
      <c r="L253" s="4">
        <f t="shared" si="71"/>
        <v>2368693.5062771235</v>
      </c>
      <c r="M253" s="4">
        <v>125202578.758</v>
      </c>
      <c r="N253" s="5">
        <f t="shared" si="53"/>
        <v>285484172.68082285</v>
      </c>
      <c r="O253" s="8"/>
      <c r="P253" s="149"/>
      <c r="Q253" s="9">
        <v>30</v>
      </c>
      <c r="R253" s="105" t="s">
        <v>62</v>
      </c>
      <c r="S253" s="4" t="s">
        <v>663</v>
      </c>
      <c r="T253" s="4">
        <v>76548898.458500013</v>
      </c>
      <c r="U253" s="4">
        <f t="shared" si="64"/>
        <v>-2734288.17</v>
      </c>
      <c r="V253" s="4">
        <v>21479138.806400001</v>
      </c>
      <c r="W253" s="4">
        <v>3221870.8209704836</v>
      </c>
      <c r="X253" s="4">
        <v>5157582.1831</v>
      </c>
      <c r="Y253" s="4">
        <v>3037497.2426295164</v>
      </c>
      <c r="Z253" s="4">
        <v>0</v>
      </c>
      <c r="AA253" s="4">
        <f t="shared" si="65"/>
        <v>3037497.2426295164</v>
      </c>
      <c r="AB253" s="4">
        <v>80339165.610499993</v>
      </c>
      <c r="AC253" s="5">
        <f t="shared" si="54"/>
        <v>181892282.76899999</v>
      </c>
    </row>
    <row r="254" spans="1:29" ht="24.9" customHeight="1" x14ac:dyDescent="0.25">
      <c r="A254" s="146"/>
      <c r="B254" s="148"/>
      <c r="C254" s="1">
        <v>13</v>
      </c>
      <c r="D254" s="4" t="s">
        <v>304</v>
      </c>
      <c r="E254" s="4">
        <v>93577449.777999997</v>
      </c>
      <c r="F254" s="4">
        <v>0</v>
      </c>
      <c r="G254" s="4">
        <v>26257243.061700001</v>
      </c>
      <c r="H254" s="4">
        <v>3938586.4592155907</v>
      </c>
      <c r="I254" s="4">
        <v>6946823.9648000002</v>
      </c>
      <c r="J254" s="4">
        <v>3713198.3789844094</v>
      </c>
      <c r="K254" s="4">
        <f t="shared" si="70"/>
        <v>1856599.1894922047</v>
      </c>
      <c r="L254" s="4">
        <f t="shared" si="71"/>
        <v>1856599.1894922047</v>
      </c>
      <c r="M254" s="4">
        <v>91679788.055999994</v>
      </c>
      <c r="N254" s="5">
        <f t="shared" si="53"/>
        <v>217309666.54440778</v>
      </c>
      <c r="O254" s="8"/>
      <c r="P254" s="1"/>
      <c r="Q254" s="154"/>
      <c r="R254" s="155"/>
      <c r="S254" s="11"/>
      <c r="T254" s="11">
        <f>T224+T225+T226+T227+T228+T229+T230+T231+T232+T233+T234+T235+T236+T237+T238+T239+T240+T241+T242+T243+T244+T245+T246+T247+T248+T249+T250+T251+T252+T253</f>
        <v>2181509529.9127002</v>
      </c>
      <c r="U254" s="11">
        <f t="shared" ref="U254:AB254" si="72">U224+U225+U226+U227+U228+U229+U230+U231+U232+U233+U234+U235+U236+U237+U238+U239+U240+U241+U242+U243+U244+U245+U246+U247+U248+U249+U250+U251+U252+U253</f>
        <v>-82028645.100000039</v>
      </c>
      <c r="V254" s="11">
        <f t="shared" si="72"/>
        <v>612117835.05870008</v>
      </c>
      <c r="W254" s="11">
        <f t="shared" si="72"/>
        <v>91817675.258673787</v>
      </c>
      <c r="X254" s="11">
        <f t="shared" si="72"/>
        <v>142034964.34799999</v>
      </c>
      <c r="Y254" s="11">
        <f t="shared" si="72"/>
        <v>86563351.206926242</v>
      </c>
      <c r="Z254" s="11">
        <f t="shared" si="72"/>
        <v>0</v>
      </c>
      <c r="AA254" s="11">
        <f t="shared" si="72"/>
        <v>86563351.206926242</v>
      </c>
      <c r="AB254" s="11">
        <f t="shared" si="72"/>
        <v>2187110287.6013002</v>
      </c>
      <c r="AC254" s="6">
        <f t="shared" ref="AC254" si="73">T254+U254+V254+W254+AA254+AB254</f>
        <v>5077090033.9383001</v>
      </c>
    </row>
    <row r="255" spans="1:29" ht="24.9" customHeight="1" x14ac:dyDescent="0.25">
      <c r="A255" s="146"/>
      <c r="B255" s="148"/>
      <c r="C255" s="1">
        <v>14</v>
      </c>
      <c r="D255" s="4" t="s">
        <v>305</v>
      </c>
      <c r="E255" s="4">
        <v>89242494.207400009</v>
      </c>
      <c r="F255" s="4">
        <v>0</v>
      </c>
      <c r="G255" s="4">
        <v>25040881.829999998</v>
      </c>
      <c r="H255" s="4">
        <v>3756132.2744655632</v>
      </c>
      <c r="I255" s="4">
        <v>6659959.9343999997</v>
      </c>
      <c r="J255" s="4">
        <v>3541185.2493344368</v>
      </c>
      <c r="K255" s="4">
        <f t="shared" si="70"/>
        <v>1770592.6246672184</v>
      </c>
      <c r="L255" s="4">
        <f t="shared" si="71"/>
        <v>1770592.6246672184</v>
      </c>
      <c r="M255" s="4">
        <v>86638288.936499998</v>
      </c>
      <c r="N255" s="5">
        <f t="shared" si="53"/>
        <v>206448389.87303278</v>
      </c>
      <c r="O255" s="8"/>
      <c r="P255" s="147">
        <v>30</v>
      </c>
      <c r="Q255" s="9">
        <v>1</v>
      </c>
      <c r="R255" s="105" t="s">
        <v>63</v>
      </c>
      <c r="S255" s="4" t="s">
        <v>664</v>
      </c>
      <c r="T255" s="4">
        <v>75338668.345699996</v>
      </c>
      <c r="U255" s="4">
        <f>-2536017.62</f>
        <v>-2536017.62</v>
      </c>
      <c r="V255" s="4">
        <v>21139555.8587</v>
      </c>
      <c r="W255" s="4">
        <v>3170933.3788304757</v>
      </c>
      <c r="X255" s="4">
        <v>5625791.2676999997</v>
      </c>
      <c r="Y255" s="4">
        <v>2989474.7275695242</v>
      </c>
      <c r="Z255" s="4">
        <v>0</v>
      </c>
      <c r="AA255" s="4">
        <f>Y255-Z255</f>
        <v>2989474.7275695242</v>
      </c>
      <c r="AB255" s="4">
        <v>99027260.506099999</v>
      </c>
      <c r="AC255" s="5">
        <f t="shared" si="54"/>
        <v>199129875.19690001</v>
      </c>
    </row>
    <row r="256" spans="1:29" ht="24.9" customHeight="1" x14ac:dyDescent="0.25">
      <c r="A256" s="146"/>
      <c r="B256" s="148"/>
      <c r="C256" s="1">
        <v>15</v>
      </c>
      <c r="D256" s="4" t="s">
        <v>306</v>
      </c>
      <c r="E256" s="4">
        <v>97400839.5396</v>
      </c>
      <c r="F256" s="4">
        <v>0</v>
      </c>
      <c r="G256" s="4">
        <v>27330062.149300002</v>
      </c>
      <c r="H256" s="4">
        <v>4099509.3224256146</v>
      </c>
      <c r="I256" s="4">
        <v>6476193.2545999996</v>
      </c>
      <c r="J256" s="4">
        <v>3864912.3303743852</v>
      </c>
      <c r="K256" s="4">
        <f t="shared" si="70"/>
        <v>1932456.1651871926</v>
      </c>
      <c r="L256" s="4">
        <f t="shared" si="71"/>
        <v>1932456.1651871926</v>
      </c>
      <c r="M256" s="4">
        <v>83408676.797900006</v>
      </c>
      <c r="N256" s="5">
        <f t="shared" si="53"/>
        <v>214171543.9744128</v>
      </c>
      <c r="O256" s="8"/>
      <c r="P256" s="148"/>
      <c r="Q256" s="9">
        <v>2</v>
      </c>
      <c r="R256" s="105" t="s">
        <v>63</v>
      </c>
      <c r="S256" s="4" t="s">
        <v>665</v>
      </c>
      <c r="T256" s="4">
        <v>87490668.947300002</v>
      </c>
      <c r="U256" s="4">
        <f t="shared" ref="U256:U287" si="74">-2536017.62</f>
        <v>-2536017.62</v>
      </c>
      <c r="V256" s="4">
        <v>24549330.694899999</v>
      </c>
      <c r="W256" s="4">
        <v>3682399.6042805524</v>
      </c>
      <c r="X256" s="4">
        <v>6392795.8074000003</v>
      </c>
      <c r="Y256" s="4">
        <v>3471671.9773194478</v>
      </c>
      <c r="Z256" s="4">
        <v>0</v>
      </c>
      <c r="AA256" s="4">
        <f t="shared" ref="AA256:AA287" si="75">Y256-Z256</f>
        <v>3471671.9773194478</v>
      </c>
      <c r="AB256" s="4">
        <v>112507001.0852</v>
      </c>
      <c r="AC256" s="5">
        <f t="shared" si="54"/>
        <v>229165054.68899998</v>
      </c>
    </row>
    <row r="257" spans="1:29" ht="24.9" customHeight="1" x14ac:dyDescent="0.25">
      <c r="A257" s="146"/>
      <c r="B257" s="148"/>
      <c r="C257" s="1">
        <v>16</v>
      </c>
      <c r="D257" s="4" t="s">
        <v>307</v>
      </c>
      <c r="E257" s="4">
        <v>85440769.718899995</v>
      </c>
      <c r="F257" s="4">
        <v>0</v>
      </c>
      <c r="G257" s="4">
        <v>23974141.8816</v>
      </c>
      <c r="H257" s="4">
        <v>3596121.2822405398</v>
      </c>
      <c r="I257" s="4">
        <v>6665286.2167999996</v>
      </c>
      <c r="J257" s="4">
        <v>3390330.9864594601</v>
      </c>
      <c r="K257" s="4">
        <f t="shared" si="70"/>
        <v>1695165.4932297301</v>
      </c>
      <c r="L257" s="4">
        <f t="shared" si="71"/>
        <v>1695165.4932297301</v>
      </c>
      <c r="M257" s="4">
        <v>86731895.820600003</v>
      </c>
      <c r="N257" s="5">
        <f t="shared" si="53"/>
        <v>201438094.19657028</v>
      </c>
      <c r="O257" s="8"/>
      <c r="P257" s="148"/>
      <c r="Q257" s="9">
        <v>3</v>
      </c>
      <c r="R257" s="105" t="s">
        <v>63</v>
      </c>
      <c r="S257" s="4" t="s">
        <v>666</v>
      </c>
      <c r="T257" s="4">
        <v>87150266.315200001</v>
      </c>
      <c r="U257" s="4">
        <f t="shared" si="74"/>
        <v>-2536017.62</v>
      </c>
      <c r="V257" s="4">
        <v>24453815.860199999</v>
      </c>
      <c r="W257" s="4">
        <v>3668072.3790305504</v>
      </c>
      <c r="X257" s="4">
        <v>5978846.2813999997</v>
      </c>
      <c r="Y257" s="4">
        <v>3458164.63666945</v>
      </c>
      <c r="Z257" s="4">
        <v>0</v>
      </c>
      <c r="AA257" s="4">
        <f t="shared" si="75"/>
        <v>3458164.63666945</v>
      </c>
      <c r="AB257" s="4">
        <v>105232034.7273</v>
      </c>
      <c r="AC257" s="5">
        <f t="shared" si="54"/>
        <v>221426336.29840001</v>
      </c>
    </row>
    <row r="258" spans="1:29" ht="24.9" customHeight="1" x14ac:dyDescent="0.25">
      <c r="A258" s="146"/>
      <c r="B258" s="148"/>
      <c r="C258" s="1">
        <v>17</v>
      </c>
      <c r="D258" s="4" t="s">
        <v>308</v>
      </c>
      <c r="E258" s="4">
        <v>70073032.926899999</v>
      </c>
      <c r="F258" s="4">
        <v>0</v>
      </c>
      <c r="G258" s="4">
        <v>19662051.722899999</v>
      </c>
      <c r="H258" s="4">
        <v>2949307.7584454427</v>
      </c>
      <c r="I258" s="4">
        <v>6098901.6684999997</v>
      </c>
      <c r="J258" s="4">
        <v>2780531.7722545573</v>
      </c>
      <c r="K258" s="4">
        <f t="shared" si="70"/>
        <v>1390265.8861272787</v>
      </c>
      <c r="L258" s="4">
        <f t="shared" si="71"/>
        <v>1390265.8861272787</v>
      </c>
      <c r="M258" s="4">
        <v>76777956.326499999</v>
      </c>
      <c r="N258" s="5">
        <f t="shared" si="53"/>
        <v>170852614.62087274</v>
      </c>
      <c r="O258" s="8"/>
      <c r="P258" s="148"/>
      <c r="Q258" s="9">
        <v>4</v>
      </c>
      <c r="R258" s="105" t="s">
        <v>63</v>
      </c>
      <c r="S258" s="4" t="s">
        <v>863</v>
      </c>
      <c r="T258" s="4">
        <v>93371256.650800005</v>
      </c>
      <c r="U258" s="4">
        <f t="shared" si="74"/>
        <v>-2536017.62</v>
      </c>
      <c r="V258" s="4">
        <v>26199386.568799999</v>
      </c>
      <c r="W258" s="4">
        <v>3929907.9853355894</v>
      </c>
      <c r="X258" s="4">
        <v>5393452.0723000001</v>
      </c>
      <c r="Y258" s="4">
        <v>3705016.5361644104</v>
      </c>
      <c r="Z258" s="4">
        <v>0</v>
      </c>
      <c r="AA258" s="4">
        <f t="shared" si="75"/>
        <v>3705016.5361644104</v>
      </c>
      <c r="AB258" s="4">
        <v>94944009.469899997</v>
      </c>
      <c r="AC258" s="5">
        <f t="shared" si="54"/>
        <v>219613559.59100002</v>
      </c>
    </row>
    <row r="259" spans="1:29" ht="24.9" customHeight="1" x14ac:dyDescent="0.25">
      <c r="A259" s="146"/>
      <c r="B259" s="149"/>
      <c r="C259" s="1">
        <v>18</v>
      </c>
      <c r="D259" s="4" t="s">
        <v>309</v>
      </c>
      <c r="E259" s="4">
        <v>87198820.075299993</v>
      </c>
      <c r="F259" s="4">
        <v>0</v>
      </c>
      <c r="G259" s="4">
        <v>24467439.739399999</v>
      </c>
      <c r="H259" s="4">
        <v>3670115.9608705505</v>
      </c>
      <c r="I259" s="4">
        <v>6331678.0960999997</v>
      </c>
      <c r="J259" s="4">
        <v>3460091.2733294494</v>
      </c>
      <c r="K259" s="4">
        <f t="shared" si="70"/>
        <v>1730045.6366647247</v>
      </c>
      <c r="L259" s="4">
        <f t="shared" si="71"/>
        <v>1730045.6366647247</v>
      </c>
      <c r="M259" s="4">
        <v>80868891.509900004</v>
      </c>
      <c r="N259" s="5">
        <f t="shared" si="53"/>
        <v>197935312.92213526</v>
      </c>
      <c r="O259" s="8"/>
      <c r="P259" s="148"/>
      <c r="Q259" s="9">
        <v>5</v>
      </c>
      <c r="R259" s="105" t="s">
        <v>63</v>
      </c>
      <c r="S259" s="4" t="s">
        <v>667</v>
      </c>
      <c r="T259" s="4">
        <v>94734506.4639</v>
      </c>
      <c r="U259" s="4">
        <f t="shared" si="74"/>
        <v>-2536017.62</v>
      </c>
      <c r="V259" s="4">
        <v>26581905.8807</v>
      </c>
      <c r="W259" s="4">
        <v>3987285.8821405983</v>
      </c>
      <c r="X259" s="4">
        <v>7090518.9274000004</v>
      </c>
      <c r="Y259" s="4">
        <v>3759110.9467594014</v>
      </c>
      <c r="Z259" s="4">
        <v>0</v>
      </c>
      <c r="AA259" s="4">
        <f t="shared" si="75"/>
        <v>3759110.9467594014</v>
      </c>
      <c r="AB259" s="4">
        <v>124769153.61310001</v>
      </c>
      <c r="AC259" s="5">
        <f t="shared" si="54"/>
        <v>251295945.16659999</v>
      </c>
    </row>
    <row r="260" spans="1:29" ht="24.9" customHeight="1" x14ac:dyDescent="0.25">
      <c r="A260" s="1"/>
      <c r="B260" s="153" t="s">
        <v>831</v>
      </c>
      <c r="C260" s="154"/>
      <c r="D260" s="11"/>
      <c r="E260" s="11">
        <f>SUM(E242:E259)</f>
        <v>1590357304.6348999</v>
      </c>
      <c r="F260" s="11">
        <f t="shared" ref="F260:M260" si="76">SUM(F242:F259)</f>
        <v>0</v>
      </c>
      <c r="G260" s="11">
        <f t="shared" si="76"/>
        <v>446244243.69209993</v>
      </c>
      <c r="H260" s="11">
        <f t="shared" si="76"/>
        <v>66936636.553705037</v>
      </c>
      <c r="I260" s="11">
        <f t="shared" si="76"/>
        <v>124341530.8929</v>
      </c>
      <c r="J260" s="11">
        <f t="shared" si="76"/>
        <v>63106145.546294957</v>
      </c>
      <c r="K260" s="11">
        <f t="shared" si="76"/>
        <v>31553072.773147479</v>
      </c>
      <c r="L260" s="11">
        <f t="shared" si="76"/>
        <v>31553072.773147479</v>
      </c>
      <c r="M260" s="11">
        <f t="shared" si="76"/>
        <v>1637911162.1853001</v>
      </c>
      <c r="N260" s="6">
        <f t="shared" si="53"/>
        <v>3773002419.8391523</v>
      </c>
      <c r="O260" s="8"/>
      <c r="P260" s="148"/>
      <c r="Q260" s="9">
        <v>6</v>
      </c>
      <c r="R260" s="105" t="s">
        <v>63</v>
      </c>
      <c r="S260" s="4" t="s">
        <v>668</v>
      </c>
      <c r="T260" s="4">
        <v>97367789.300099999</v>
      </c>
      <c r="U260" s="4">
        <f t="shared" si="74"/>
        <v>-2536017.62</v>
      </c>
      <c r="V260" s="4">
        <v>27320788.460299999</v>
      </c>
      <c r="W260" s="4">
        <v>4098118.2690306143</v>
      </c>
      <c r="X260" s="4">
        <v>7341152.3130000001</v>
      </c>
      <c r="Y260" s="4">
        <v>3863600.8808693853</v>
      </c>
      <c r="Z260" s="4">
        <v>0</v>
      </c>
      <c r="AA260" s="4">
        <f t="shared" si="75"/>
        <v>3863600.8808693853</v>
      </c>
      <c r="AB260" s="4">
        <v>129173916.3536</v>
      </c>
      <c r="AC260" s="5">
        <f t="shared" si="54"/>
        <v>259288195.64389998</v>
      </c>
    </row>
    <row r="261" spans="1:29" ht="24.9" customHeight="1" x14ac:dyDescent="0.25">
      <c r="A261" s="146">
        <v>13</v>
      </c>
      <c r="B261" s="147" t="s">
        <v>916</v>
      </c>
      <c r="C261" s="1">
        <v>1</v>
      </c>
      <c r="D261" s="4" t="s">
        <v>310</v>
      </c>
      <c r="E261" s="4">
        <v>102460469.0191</v>
      </c>
      <c r="F261" s="4">
        <v>0</v>
      </c>
      <c r="G261" s="4">
        <v>28749762.316</v>
      </c>
      <c r="H261" s="4">
        <v>4312464.3473756472</v>
      </c>
      <c r="I261" s="4">
        <v>6642069.2137000002</v>
      </c>
      <c r="J261" s="4">
        <v>4065680.8705243533</v>
      </c>
      <c r="K261" s="4">
        <v>0</v>
      </c>
      <c r="L261" s="4">
        <f t="shared" si="71"/>
        <v>4065680.8705243533</v>
      </c>
      <c r="M261" s="4">
        <v>107580914.3087</v>
      </c>
      <c r="N261" s="5">
        <f t="shared" si="53"/>
        <v>247169290.8617</v>
      </c>
      <c r="O261" s="8"/>
      <c r="P261" s="148"/>
      <c r="Q261" s="9">
        <v>7</v>
      </c>
      <c r="R261" s="105" t="s">
        <v>63</v>
      </c>
      <c r="S261" s="4" t="s">
        <v>669</v>
      </c>
      <c r="T261" s="4">
        <v>105560348.3651</v>
      </c>
      <c r="U261" s="4">
        <f t="shared" si="74"/>
        <v>-2536017.62</v>
      </c>
      <c r="V261" s="4">
        <v>29619568.937600002</v>
      </c>
      <c r="W261" s="4">
        <v>4442935.3406856665</v>
      </c>
      <c r="X261" s="4">
        <v>7575707.4803999998</v>
      </c>
      <c r="Y261" s="4">
        <v>4188685.5793143339</v>
      </c>
      <c r="Z261" s="4">
        <v>0</v>
      </c>
      <c r="AA261" s="4">
        <f t="shared" si="75"/>
        <v>4188685.5793143339</v>
      </c>
      <c r="AB261" s="4">
        <v>133296112.0449</v>
      </c>
      <c r="AC261" s="5">
        <f t="shared" si="54"/>
        <v>274571632.6476</v>
      </c>
    </row>
    <row r="262" spans="1:29" ht="24.9" customHeight="1" x14ac:dyDescent="0.25">
      <c r="A262" s="146"/>
      <c r="B262" s="148"/>
      <c r="C262" s="1">
        <v>2</v>
      </c>
      <c r="D262" s="4" t="s">
        <v>311</v>
      </c>
      <c r="E262" s="4">
        <v>77965493.309100002</v>
      </c>
      <c r="F262" s="4">
        <v>0</v>
      </c>
      <c r="G262" s="4">
        <v>21876626.399900001</v>
      </c>
      <c r="H262" s="4">
        <v>3281493.9600004922</v>
      </c>
      <c r="I262" s="4">
        <v>5047881.0931000002</v>
      </c>
      <c r="J262" s="4">
        <v>3093708.4100995078</v>
      </c>
      <c r="K262" s="4">
        <v>0</v>
      </c>
      <c r="L262" s="4">
        <f t="shared" si="71"/>
        <v>3093708.4100995078</v>
      </c>
      <c r="M262" s="4">
        <v>79563815.072799996</v>
      </c>
      <c r="N262" s="5">
        <f t="shared" si="53"/>
        <v>185781137.15189999</v>
      </c>
      <c r="O262" s="8"/>
      <c r="P262" s="148"/>
      <c r="Q262" s="9">
        <v>8</v>
      </c>
      <c r="R262" s="105" t="s">
        <v>63</v>
      </c>
      <c r="S262" s="4" t="s">
        <v>670</v>
      </c>
      <c r="T262" s="4">
        <v>77688542.466499999</v>
      </c>
      <c r="U262" s="4">
        <f t="shared" si="74"/>
        <v>-2536017.62</v>
      </c>
      <c r="V262" s="4">
        <v>21798915.7377</v>
      </c>
      <c r="W262" s="4">
        <v>3269837.3606854905</v>
      </c>
      <c r="X262" s="4">
        <v>5811227.3794</v>
      </c>
      <c r="Y262" s="4">
        <v>3082718.8669145098</v>
      </c>
      <c r="Z262" s="4">
        <v>0</v>
      </c>
      <c r="AA262" s="4">
        <f t="shared" si="75"/>
        <v>3082718.8669145098</v>
      </c>
      <c r="AB262" s="4">
        <v>102286212.11579999</v>
      </c>
      <c r="AC262" s="5">
        <f t="shared" si="54"/>
        <v>205590208.9276</v>
      </c>
    </row>
    <row r="263" spans="1:29" ht="24.9" customHeight="1" x14ac:dyDescent="0.25">
      <c r="A263" s="146"/>
      <c r="B263" s="148"/>
      <c r="C263" s="1">
        <v>3</v>
      </c>
      <c r="D263" s="4" t="s">
        <v>312</v>
      </c>
      <c r="E263" s="4">
        <v>74339001.6303</v>
      </c>
      <c r="F263" s="4">
        <v>0</v>
      </c>
      <c r="G263" s="4">
        <v>20859055.6743</v>
      </c>
      <c r="H263" s="4">
        <v>3128858.3511704695</v>
      </c>
      <c r="I263" s="4">
        <v>4439214.2096999995</v>
      </c>
      <c r="J263" s="4">
        <v>2949807.4696295303</v>
      </c>
      <c r="K263" s="4">
        <v>0</v>
      </c>
      <c r="L263" s="4">
        <f t="shared" si="71"/>
        <v>2949807.4696295303</v>
      </c>
      <c r="M263" s="4">
        <v>68866783.616899997</v>
      </c>
      <c r="N263" s="5">
        <f t="shared" si="53"/>
        <v>170143506.74229997</v>
      </c>
      <c r="O263" s="8"/>
      <c r="P263" s="148"/>
      <c r="Q263" s="9">
        <v>9</v>
      </c>
      <c r="R263" s="105" t="s">
        <v>63</v>
      </c>
      <c r="S263" s="4" t="s">
        <v>671</v>
      </c>
      <c r="T263" s="4">
        <v>92199904.480900005</v>
      </c>
      <c r="U263" s="4">
        <f t="shared" si="74"/>
        <v>-2536017.62</v>
      </c>
      <c r="V263" s="4">
        <v>25870712.527100001</v>
      </c>
      <c r="W263" s="4">
        <v>3880606.8790305825</v>
      </c>
      <c r="X263" s="4">
        <v>6936225.6683999998</v>
      </c>
      <c r="Y263" s="4">
        <v>3658536.7165694176</v>
      </c>
      <c r="Z263" s="4">
        <v>0</v>
      </c>
      <c r="AA263" s="4">
        <f t="shared" si="75"/>
        <v>3658536.7165694176</v>
      </c>
      <c r="AB263" s="4">
        <v>122057522.8514</v>
      </c>
      <c r="AC263" s="5">
        <f t="shared" si="54"/>
        <v>245131265.83500001</v>
      </c>
    </row>
    <row r="264" spans="1:29" ht="24.9" customHeight="1" x14ac:dyDescent="0.25">
      <c r="A264" s="146"/>
      <c r="B264" s="148"/>
      <c r="C264" s="1">
        <v>4</v>
      </c>
      <c r="D264" s="4" t="s">
        <v>313</v>
      </c>
      <c r="E264" s="4">
        <v>76759054.949100003</v>
      </c>
      <c r="F264" s="4">
        <v>0</v>
      </c>
      <c r="G264" s="4">
        <v>21538107.394200001</v>
      </c>
      <c r="H264" s="4">
        <v>3230716.1091304845</v>
      </c>
      <c r="I264" s="4">
        <v>4946145.1244000001</v>
      </c>
      <c r="J264" s="4">
        <v>3045836.3535695155</v>
      </c>
      <c r="K264" s="4">
        <v>0</v>
      </c>
      <c r="L264" s="4">
        <f t="shared" si="71"/>
        <v>3045836.3535695155</v>
      </c>
      <c r="M264" s="4">
        <v>77775853.731999993</v>
      </c>
      <c r="N264" s="5">
        <f t="shared" ref="N264:N277" si="77">E264+F264+G264+H264+L264+M264</f>
        <v>182349568.53799999</v>
      </c>
      <c r="O264" s="8"/>
      <c r="P264" s="148"/>
      <c r="Q264" s="9">
        <v>10</v>
      </c>
      <c r="R264" s="105" t="s">
        <v>63</v>
      </c>
      <c r="S264" s="4" t="s">
        <v>672</v>
      </c>
      <c r="T264" s="4">
        <v>96529063.209099993</v>
      </c>
      <c r="U264" s="4">
        <f t="shared" si="74"/>
        <v>-2536017.62</v>
      </c>
      <c r="V264" s="4">
        <v>27085447.201400001</v>
      </c>
      <c r="W264" s="4">
        <v>4062817.0802006098</v>
      </c>
      <c r="X264" s="4">
        <v>7100575.2665999997</v>
      </c>
      <c r="Y264" s="4">
        <v>3830319.8246993907</v>
      </c>
      <c r="Z264" s="4">
        <v>0</v>
      </c>
      <c r="AA264" s="4">
        <f t="shared" si="75"/>
        <v>3830319.8246993907</v>
      </c>
      <c r="AB264" s="4">
        <v>124945888.99860001</v>
      </c>
      <c r="AC264" s="5">
        <f t="shared" ref="AC264:AC327" si="78">T264+U264+V264+W264+AA264+AB264</f>
        <v>253917518.69400001</v>
      </c>
    </row>
    <row r="265" spans="1:29" ht="24.9" customHeight="1" x14ac:dyDescent="0.25">
      <c r="A265" s="146"/>
      <c r="B265" s="148"/>
      <c r="C265" s="1">
        <v>5</v>
      </c>
      <c r="D265" s="4" t="s">
        <v>314</v>
      </c>
      <c r="E265" s="4">
        <v>81302797.298600003</v>
      </c>
      <c r="F265" s="4">
        <v>0</v>
      </c>
      <c r="G265" s="4">
        <v>22813052.881200001</v>
      </c>
      <c r="H265" s="4">
        <v>3421957.9321405133</v>
      </c>
      <c r="I265" s="4">
        <v>5217646.4073999999</v>
      </c>
      <c r="J265" s="4">
        <v>3226134.243359487</v>
      </c>
      <c r="K265" s="4">
        <v>0</v>
      </c>
      <c r="L265" s="4">
        <f t="shared" si="71"/>
        <v>3226134.243359487</v>
      </c>
      <c r="M265" s="4">
        <v>82547359.861399993</v>
      </c>
      <c r="N265" s="5">
        <f t="shared" si="77"/>
        <v>193311302.21670002</v>
      </c>
      <c r="O265" s="8"/>
      <c r="P265" s="148"/>
      <c r="Q265" s="9">
        <v>11</v>
      </c>
      <c r="R265" s="105" t="s">
        <v>63</v>
      </c>
      <c r="S265" s="4" t="s">
        <v>839</v>
      </c>
      <c r="T265" s="4">
        <v>69813273.094500005</v>
      </c>
      <c r="U265" s="4">
        <f t="shared" si="74"/>
        <v>-2536017.62</v>
      </c>
      <c r="V265" s="4">
        <v>19589164.749899998</v>
      </c>
      <c r="W265" s="4">
        <v>2938374.7125254408</v>
      </c>
      <c r="X265" s="4">
        <v>5315813.5565999998</v>
      </c>
      <c r="Y265" s="4">
        <v>2770224.3766745594</v>
      </c>
      <c r="Z265" s="4">
        <v>0</v>
      </c>
      <c r="AA265" s="4">
        <f t="shared" si="75"/>
        <v>2770224.3766745594</v>
      </c>
      <c r="AB265" s="4">
        <v>93579549.4234</v>
      </c>
      <c r="AC265" s="5">
        <f t="shared" si="78"/>
        <v>186154568.73699999</v>
      </c>
    </row>
    <row r="266" spans="1:29" ht="24.9" customHeight="1" x14ac:dyDescent="0.25">
      <c r="A266" s="146"/>
      <c r="B266" s="148"/>
      <c r="C266" s="1">
        <v>6</v>
      </c>
      <c r="D266" s="4" t="s">
        <v>315</v>
      </c>
      <c r="E266" s="4">
        <v>82880743.493299991</v>
      </c>
      <c r="F266" s="4">
        <v>0</v>
      </c>
      <c r="G266" s="4">
        <v>23255814.645500001</v>
      </c>
      <c r="H266" s="4">
        <v>3488372.1967905234</v>
      </c>
      <c r="I266" s="4">
        <v>5362877.0367000001</v>
      </c>
      <c r="J266" s="4">
        <v>3288747.9101094767</v>
      </c>
      <c r="K266" s="4">
        <v>0</v>
      </c>
      <c r="L266" s="4">
        <f t="shared" si="71"/>
        <v>3288747.9101094767</v>
      </c>
      <c r="M266" s="4">
        <v>85099719.208399996</v>
      </c>
      <c r="N266" s="5">
        <f t="shared" si="77"/>
        <v>198013397.45409998</v>
      </c>
      <c r="O266" s="8"/>
      <c r="P266" s="148"/>
      <c r="Q266" s="9">
        <v>12</v>
      </c>
      <c r="R266" s="105" t="s">
        <v>63</v>
      </c>
      <c r="S266" s="4" t="s">
        <v>673</v>
      </c>
      <c r="T266" s="4">
        <v>72806893.737900004</v>
      </c>
      <c r="U266" s="4">
        <f t="shared" si="74"/>
        <v>-2536017.62</v>
      </c>
      <c r="V266" s="4">
        <v>20429155.848700002</v>
      </c>
      <c r="W266" s="4">
        <v>3064373.3772754599</v>
      </c>
      <c r="X266" s="4">
        <v>5297062.2602000004</v>
      </c>
      <c r="Y266" s="4">
        <v>2889012.6889245403</v>
      </c>
      <c r="Z266" s="4">
        <v>0</v>
      </c>
      <c r="AA266" s="4">
        <f t="shared" si="75"/>
        <v>2889012.6889245403</v>
      </c>
      <c r="AB266" s="4">
        <v>93250004.292600006</v>
      </c>
      <c r="AC266" s="5">
        <f t="shared" si="78"/>
        <v>189903422.32539999</v>
      </c>
    </row>
    <row r="267" spans="1:29" ht="24.9" customHeight="1" x14ac:dyDescent="0.25">
      <c r="A267" s="146"/>
      <c r="B267" s="148"/>
      <c r="C267" s="1">
        <v>7</v>
      </c>
      <c r="D267" s="4" t="s">
        <v>316</v>
      </c>
      <c r="E267" s="4">
        <v>68294247.290100008</v>
      </c>
      <c r="F267" s="4">
        <v>0</v>
      </c>
      <c r="G267" s="4">
        <v>19162935.675900001</v>
      </c>
      <c r="H267" s="4">
        <v>2874440.3513554311</v>
      </c>
      <c r="I267" s="4">
        <v>4508207.4534999998</v>
      </c>
      <c r="J267" s="4">
        <v>2709948.699544569</v>
      </c>
      <c r="K267" s="4">
        <v>0</v>
      </c>
      <c r="L267" s="4">
        <f t="shared" si="71"/>
        <v>2709948.699544569</v>
      </c>
      <c r="M267" s="4">
        <v>70079307.116500005</v>
      </c>
      <c r="N267" s="5">
        <f t="shared" si="77"/>
        <v>163120879.13340002</v>
      </c>
      <c r="O267" s="8"/>
      <c r="P267" s="148"/>
      <c r="Q267" s="9">
        <v>13</v>
      </c>
      <c r="R267" s="105" t="s">
        <v>63</v>
      </c>
      <c r="S267" s="4" t="s">
        <v>864</v>
      </c>
      <c r="T267" s="4">
        <v>71372829.738800004</v>
      </c>
      <c r="U267" s="4">
        <f t="shared" si="74"/>
        <v>-2536017.62</v>
      </c>
      <c r="V267" s="4">
        <v>20026766.522300001</v>
      </c>
      <c r="W267" s="4">
        <v>3004014.9783454505</v>
      </c>
      <c r="X267" s="4">
        <v>5318615.8172000004</v>
      </c>
      <c r="Y267" s="4">
        <v>2832108.3372545494</v>
      </c>
      <c r="Z267" s="4">
        <v>0</v>
      </c>
      <c r="AA267" s="4">
        <f t="shared" si="75"/>
        <v>2832108.3372545494</v>
      </c>
      <c r="AB267" s="4">
        <v>93628797.821400002</v>
      </c>
      <c r="AC267" s="5">
        <f t="shared" si="78"/>
        <v>188328499.77810001</v>
      </c>
    </row>
    <row r="268" spans="1:29" ht="24.9" customHeight="1" x14ac:dyDescent="0.25">
      <c r="A268" s="146"/>
      <c r="B268" s="148"/>
      <c r="C268" s="1">
        <v>8</v>
      </c>
      <c r="D268" s="4" t="s">
        <v>317</v>
      </c>
      <c r="E268" s="4">
        <v>84133049.379900008</v>
      </c>
      <c r="F268" s="4">
        <v>0</v>
      </c>
      <c r="G268" s="4">
        <v>23607203.790399998</v>
      </c>
      <c r="H268" s="4">
        <v>3541080.568545531</v>
      </c>
      <c r="I268" s="4">
        <v>5156404.0970000001</v>
      </c>
      <c r="J268" s="4">
        <v>3338440.0121544688</v>
      </c>
      <c r="K268" s="4">
        <v>0</v>
      </c>
      <c r="L268" s="4">
        <f t="shared" si="71"/>
        <v>3338440.0121544688</v>
      </c>
      <c r="M268" s="4">
        <v>81471055.334800005</v>
      </c>
      <c r="N268" s="5">
        <f t="shared" si="77"/>
        <v>196090829.08580002</v>
      </c>
      <c r="O268" s="8"/>
      <c r="P268" s="148"/>
      <c r="Q268" s="9">
        <v>14</v>
      </c>
      <c r="R268" s="105" t="s">
        <v>63</v>
      </c>
      <c r="S268" s="4" t="s">
        <v>674</v>
      </c>
      <c r="T268" s="4">
        <v>106007491.74330001</v>
      </c>
      <c r="U268" s="4">
        <f t="shared" si="74"/>
        <v>-2536017.62</v>
      </c>
      <c r="V268" s="4">
        <v>29745034.5535</v>
      </c>
      <c r="W268" s="4">
        <v>4461755.1830106685</v>
      </c>
      <c r="X268" s="4">
        <v>7055033.5646000002</v>
      </c>
      <c r="Y268" s="4">
        <v>4206428.4443893312</v>
      </c>
      <c r="Z268" s="4">
        <v>0</v>
      </c>
      <c r="AA268" s="4">
        <f t="shared" si="75"/>
        <v>4206428.4443893312</v>
      </c>
      <c r="AB268" s="4">
        <v>124145515.2123</v>
      </c>
      <c r="AC268" s="5">
        <f t="shared" si="78"/>
        <v>266030207.51650003</v>
      </c>
    </row>
    <row r="269" spans="1:29" ht="24.9" customHeight="1" x14ac:dyDescent="0.25">
      <c r="A269" s="146"/>
      <c r="B269" s="148"/>
      <c r="C269" s="1">
        <v>9</v>
      </c>
      <c r="D269" s="4" t="s">
        <v>318</v>
      </c>
      <c r="E269" s="4">
        <v>90019018.71450001</v>
      </c>
      <c r="F269" s="4">
        <v>0</v>
      </c>
      <c r="G269" s="4">
        <v>25258769.7161</v>
      </c>
      <c r="H269" s="4">
        <v>3788815.4573755683</v>
      </c>
      <c r="I269" s="4">
        <v>5775395.6210000003</v>
      </c>
      <c r="J269" s="4">
        <v>3571998.1166244317</v>
      </c>
      <c r="K269" s="4">
        <v>0</v>
      </c>
      <c r="L269" s="4">
        <f t="shared" si="71"/>
        <v>3571998.1166244317</v>
      </c>
      <c r="M269" s="4">
        <v>92349537.448300004</v>
      </c>
      <c r="N269" s="5">
        <f t="shared" si="77"/>
        <v>214988139.45290002</v>
      </c>
      <c r="O269" s="8"/>
      <c r="P269" s="148"/>
      <c r="Q269" s="9">
        <v>15</v>
      </c>
      <c r="R269" s="105" t="s">
        <v>63</v>
      </c>
      <c r="S269" s="4" t="s">
        <v>865</v>
      </c>
      <c r="T269" s="4">
        <v>72287205.85149999</v>
      </c>
      <c r="U269" s="4">
        <f t="shared" si="74"/>
        <v>-2536017.62</v>
      </c>
      <c r="V269" s="4">
        <v>20283334.700800002</v>
      </c>
      <c r="W269" s="4">
        <v>3042500.2051504566</v>
      </c>
      <c r="X269" s="4">
        <v>5467324.4293</v>
      </c>
      <c r="Y269" s="4">
        <v>2868391.2226495435</v>
      </c>
      <c r="Z269" s="4">
        <v>0</v>
      </c>
      <c r="AA269" s="4">
        <f t="shared" si="75"/>
        <v>2868391.2226495435</v>
      </c>
      <c r="AB269" s="4">
        <v>96242281.066599995</v>
      </c>
      <c r="AC269" s="5">
        <f t="shared" si="78"/>
        <v>192187695.4267</v>
      </c>
    </row>
    <row r="270" spans="1:29" ht="24.9" customHeight="1" x14ac:dyDescent="0.25">
      <c r="A270" s="146"/>
      <c r="B270" s="148"/>
      <c r="C270" s="1">
        <v>10</v>
      </c>
      <c r="D270" s="4" t="s">
        <v>319</v>
      </c>
      <c r="E270" s="4">
        <v>78606371.6479</v>
      </c>
      <c r="F270" s="4">
        <v>0</v>
      </c>
      <c r="G270" s="4">
        <v>22056452.8255</v>
      </c>
      <c r="H270" s="4">
        <v>3308467.9237804967</v>
      </c>
      <c r="I270" s="4">
        <v>5039553.8082999997</v>
      </c>
      <c r="J270" s="4">
        <v>3119138.7719195033</v>
      </c>
      <c r="K270" s="4">
        <v>0</v>
      </c>
      <c r="L270" s="4">
        <f t="shared" si="71"/>
        <v>3119138.7719195033</v>
      </c>
      <c r="M270" s="4">
        <v>79417466.996600002</v>
      </c>
      <c r="N270" s="5">
        <f t="shared" si="77"/>
        <v>186507898.16570002</v>
      </c>
      <c r="O270" s="8"/>
      <c r="P270" s="148"/>
      <c r="Q270" s="9">
        <v>16</v>
      </c>
      <c r="R270" s="105" t="s">
        <v>63</v>
      </c>
      <c r="S270" s="4" t="s">
        <v>675</v>
      </c>
      <c r="T270" s="4">
        <v>75855161.965000004</v>
      </c>
      <c r="U270" s="4">
        <f t="shared" si="74"/>
        <v>-2536017.62</v>
      </c>
      <c r="V270" s="4">
        <v>21284480.715399999</v>
      </c>
      <c r="W270" s="4">
        <v>3192672.107275479</v>
      </c>
      <c r="X270" s="4">
        <v>5510322.2351000002</v>
      </c>
      <c r="Y270" s="4">
        <v>3009969.4436245211</v>
      </c>
      <c r="Z270" s="4">
        <v>0</v>
      </c>
      <c r="AA270" s="4">
        <f t="shared" si="75"/>
        <v>3009969.4436245211</v>
      </c>
      <c r="AB270" s="4">
        <v>96997947.087500006</v>
      </c>
      <c r="AC270" s="5">
        <f t="shared" si="78"/>
        <v>197804213.69880003</v>
      </c>
    </row>
    <row r="271" spans="1:29" ht="24.9" customHeight="1" x14ac:dyDescent="0.25">
      <c r="A271" s="146"/>
      <c r="B271" s="148"/>
      <c r="C271" s="1">
        <v>11</v>
      </c>
      <c r="D271" s="4" t="s">
        <v>320</v>
      </c>
      <c r="E271" s="4">
        <v>84239688.017800003</v>
      </c>
      <c r="F271" s="4">
        <v>0</v>
      </c>
      <c r="G271" s="4">
        <v>23637125.920600001</v>
      </c>
      <c r="H271" s="4">
        <v>3545568.888060532</v>
      </c>
      <c r="I271" s="4">
        <v>5249037.6875</v>
      </c>
      <c r="J271" s="4">
        <v>3342671.4847394684</v>
      </c>
      <c r="K271" s="4">
        <v>0</v>
      </c>
      <c r="L271" s="4">
        <f t="shared" si="71"/>
        <v>3342671.4847394684</v>
      </c>
      <c r="M271" s="4">
        <v>83099046.702099994</v>
      </c>
      <c r="N271" s="5">
        <f t="shared" si="77"/>
        <v>197864101.0133</v>
      </c>
      <c r="O271" s="8"/>
      <c r="P271" s="148"/>
      <c r="Q271" s="9">
        <v>17</v>
      </c>
      <c r="R271" s="105" t="s">
        <v>63</v>
      </c>
      <c r="S271" s="4" t="s">
        <v>676</v>
      </c>
      <c r="T271" s="4">
        <v>99106048.491100013</v>
      </c>
      <c r="U271" s="4">
        <f t="shared" si="74"/>
        <v>-2536017.62</v>
      </c>
      <c r="V271" s="4">
        <v>27808533.0418</v>
      </c>
      <c r="W271" s="4">
        <v>4171279.9563056263</v>
      </c>
      <c r="X271" s="4">
        <v>6845599.3709000004</v>
      </c>
      <c r="Y271" s="4">
        <v>3932575.8446943741</v>
      </c>
      <c r="Z271" s="4">
        <v>0</v>
      </c>
      <c r="AA271" s="4">
        <f t="shared" si="75"/>
        <v>3932575.8446943741</v>
      </c>
      <c r="AB271" s="4">
        <v>120464808.7053</v>
      </c>
      <c r="AC271" s="5">
        <f t="shared" si="78"/>
        <v>252947228.4192</v>
      </c>
    </row>
    <row r="272" spans="1:29" ht="24.9" customHeight="1" x14ac:dyDescent="0.25">
      <c r="A272" s="146"/>
      <c r="B272" s="148"/>
      <c r="C272" s="1">
        <v>12</v>
      </c>
      <c r="D272" s="4" t="s">
        <v>321</v>
      </c>
      <c r="E272" s="4">
        <v>59116067.614300005</v>
      </c>
      <c r="F272" s="4">
        <v>0</v>
      </c>
      <c r="G272" s="4">
        <v>16587596.262599999</v>
      </c>
      <c r="H272" s="4">
        <v>2488139.4394153729</v>
      </c>
      <c r="I272" s="4">
        <v>4007835.0208999999</v>
      </c>
      <c r="J272" s="4">
        <v>2345754.0994846267</v>
      </c>
      <c r="K272" s="4">
        <v>0</v>
      </c>
      <c r="L272" s="4">
        <f t="shared" si="71"/>
        <v>2345754.0994846267</v>
      </c>
      <c r="M272" s="4">
        <v>61285499.209399998</v>
      </c>
      <c r="N272" s="5">
        <f t="shared" si="77"/>
        <v>141823056.6252</v>
      </c>
      <c r="O272" s="8"/>
      <c r="P272" s="148"/>
      <c r="Q272" s="9">
        <v>18</v>
      </c>
      <c r="R272" s="105" t="s">
        <v>63</v>
      </c>
      <c r="S272" s="4" t="s">
        <v>677</v>
      </c>
      <c r="T272" s="4">
        <v>85694540.880899996</v>
      </c>
      <c r="U272" s="4">
        <f t="shared" si="74"/>
        <v>-2536017.62</v>
      </c>
      <c r="V272" s="4">
        <v>24045348.4714</v>
      </c>
      <c r="W272" s="4">
        <v>3606802.270685541</v>
      </c>
      <c r="X272" s="4">
        <v>5570928.5716000004</v>
      </c>
      <c r="Y272" s="4">
        <v>3400400.7486144588</v>
      </c>
      <c r="Z272" s="4">
        <v>0</v>
      </c>
      <c r="AA272" s="4">
        <f t="shared" si="75"/>
        <v>3400400.7486144588</v>
      </c>
      <c r="AB272" s="4">
        <v>98063074.672700003</v>
      </c>
      <c r="AC272" s="5">
        <f t="shared" si="78"/>
        <v>212274149.42429999</v>
      </c>
    </row>
    <row r="273" spans="1:29" ht="24.9" customHeight="1" x14ac:dyDescent="0.25">
      <c r="A273" s="146"/>
      <c r="B273" s="148"/>
      <c r="C273" s="1">
        <v>13</v>
      </c>
      <c r="D273" s="4" t="s">
        <v>322</v>
      </c>
      <c r="E273" s="4">
        <v>74925626.583299994</v>
      </c>
      <c r="F273" s="4">
        <v>0</v>
      </c>
      <c r="G273" s="4">
        <v>21023658.941599999</v>
      </c>
      <c r="H273" s="4">
        <v>3153548.8412704729</v>
      </c>
      <c r="I273" s="4">
        <v>4858639.0744000003</v>
      </c>
      <c r="J273" s="4">
        <v>2973085.0309295272</v>
      </c>
      <c r="K273" s="4">
        <v>0</v>
      </c>
      <c r="L273" s="4">
        <f t="shared" si="71"/>
        <v>2973085.0309295272</v>
      </c>
      <c r="M273" s="4">
        <v>76237976.454500005</v>
      </c>
      <c r="N273" s="5">
        <f t="shared" si="77"/>
        <v>178313895.85159999</v>
      </c>
      <c r="O273" s="8"/>
      <c r="P273" s="148"/>
      <c r="Q273" s="9">
        <v>19</v>
      </c>
      <c r="R273" s="105" t="s">
        <v>63</v>
      </c>
      <c r="S273" s="4" t="s">
        <v>678</v>
      </c>
      <c r="T273" s="4">
        <v>78668841.470200002</v>
      </c>
      <c r="U273" s="4">
        <f t="shared" si="74"/>
        <v>-2536017.62</v>
      </c>
      <c r="V273" s="4">
        <v>22073981.464200001</v>
      </c>
      <c r="W273" s="4">
        <v>3311097.2196154967</v>
      </c>
      <c r="X273" s="4">
        <v>5315823.4937000005</v>
      </c>
      <c r="Y273" s="4">
        <v>3121617.604584503</v>
      </c>
      <c r="Z273" s="4">
        <v>0</v>
      </c>
      <c r="AA273" s="4">
        <f t="shared" si="75"/>
        <v>3121617.604584503</v>
      </c>
      <c r="AB273" s="4">
        <v>93579724.063099995</v>
      </c>
      <c r="AC273" s="5">
        <f t="shared" si="78"/>
        <v>198219244.2017</v>
      </c>
    </row>
    <row r="274" spans="1:29" ht="24.9" customHeight="1" x14ac:dyDescent="0.25">
      <c r="A274" s="146"/>
      <c r="B274" s="148"/>
      <c r="C274" s="1">
        <v>14</v>
      </c>
      <c r="D274" s="4" t="s">
        <v>323</v>
      </c>
      <c r="E274" s="4">
        <v>73115209.152500004</v>
      </c>
      <c r="F274" s="4">
        <v>0</v>
      </c>
      <c r="G274" s="4">
        <v>20515667.212299999</v>
      </c>
      <c r="H274" s="4">
        <v>3077350.0818404621</v>
      </c>
      <c r="I274" s="4">
        <v>4705657.5119000003</v>
      </c>
      <c r="J274" s="4">
        <v>2901246.7934595384</v>
      </c>
      <c r="K274" s="4">
        <v>0</v>
      </c>
      <c r="L274" s="4">
        <f t="shared" si="71"/>
        <v>2901246.7934595384</v>
      </c>
      <c r="M274" s="4">
        <v>73549398.134399995</v>
      </c>
      <c r="N274" s="5">
        <f t="shared" si="77"/>
        <v>173158871.37449998</v>
      </c>
      <c r="O274" s="8"/>
      <c r="P274" s="148"/>
      <c r="Q274" s="9">
        <v>20</v>
      </c>
      <c r="R274" s="105" t="s">
        <v>63</v>
      </c>
      <c r="S274" s="4" t="s">
        <v>866</v>
      </c>
      <c r="T274" s="4">
        <v>71033478.089299992</v>
      </c>
      <c r="U274" s="4">
        <f t="shared" si="74"/>
        <v>-2536017.62</v>
      </c>
      <c r="V274" s="4">
        <v>19931546.5867</v>
      </c>
      <c r="W274" s="4">
        <v>2989731.9879604485</v>
      </c>
      <c r="X274" s="4">
        <v>5104948.4214000003</v>
      </c>
      <c r="Y274" s="4">
        <v>2818642.6999395513</v>
      </c>
      <c r="Z274" s="4">
        <v>0</v>
      </c>
      <c r="AA274" s="4">
        <f t="shared" si="75"/>
        <v>2818642.6999395513</v>
      </c>
      <c r="AB274" s="4">
        <v>89873694.7984</v>
      </c>
      <c r="AC274" s="5">
        <f t="shared" si="78"/>
        <v>184111076.54229999</v>
      </c>
    </row>
    <row r="275" spans="1:29" ht="24.9" customHeight="1" x14ac:dyDescent="0.25">
      <c r="A275" s="146"/>
      <c r="B275" s="148"/>
      <c r="C275" s="1">
        <v>15</v>
      </c>
      <c r="D275" s="4" t="s">
        <v>324</v>
      </c>
      <c r="E275" s="4">
        <v>78417048.066200003</v>
      </c>
      <c r="F275" s="4">
        <v>0</v>
      </c>
      <c r="G275" s="4">
        <v>22003329.820900001</v>
      </c>
      <c r="H275" s="4">
        <v>3300499.4731104951</v>
      </c>
      <c r="I275" s="4">
        <v>5031017.8444999997</v>
      </c>
      <c r="J275" s="4">
        <v>3111626.3207895048</v>
      </c>
      <c r="K275" s="4">
        <v>0</v>
      </c>
      <c r="L275" s="4">
        <f t="shared" si="71"/>
        <v>3111626.3207895048</v>
      </c>
      <c r="M275" s="4">
        <v>79267451.486599997</v>
      </c>
      <c r="N275" s="5">
        <f t="shared" si="77"/>
        <v>186099955.16760001</v>
      </c>
      <c r="O275" s="8"/>
      <c r="P275" s="148"/>
      <c r="Q275" s="9">
        <v>21</v>
      </c>
      <c r="R275" s="105" t="s">
        <v>63</v>
      </c>
      <c r="S275" s="4" t="s">
        <v>679</v>
      </c>
      <c r="T275" s="4">
        <v>87725927.0854</v>
      </c>
      <c r="U275" s="4">
        <f t="shared" si="74"/>
        <v>-2536017.62</v>
      </c>
      <c r="V275" s="4">
        <v>24615342.6468</v>
      </c>
      <c r="W275" s="4">
        <v>3692301.3969905539</v>
      </c>
      <c r="X275" s="4">
        <v>6289827.6390000004</v>
      </c>
      <c r="Y275" s="4">
        <v>3481007.1339094457</v>
      </c>
      <c r="Z275" s="4">
        <v>0</v>
      </c>
      <c r="AA275" s="4">
        <f t="shared" si="75"/>
        <v>3481007.1339094457</v>
      </c>
      <c r="AB275" s="4">
        <v>110697384.4205</v>
      </c>
      <c r="AC275" s="5">
        <f t="shared" si="78"/>
        <v>227675945.0636</v>
      </c>
    </row>
    <row r="276" spans="1:29" ht="24.9" customHeight="1" x14ac:dyDescent="0.25">
      <c r="A276" s="146"/>
      <c r="B276" s="149"/>
      <c r="C276" s="1">
        <v>16</v>
      </c>
      <c r="D276" s="4" t="s">
        <v>325</v>
      </c>
      <c r="E276" s="4">
        <v>76227486.986999989</v>
      </c>
      <c r="F276" s="4">
        <v>0</v>
      </c>
      <c r="G276" s="4">
        <v>21388952.771699999</v>
      </c>
      <c r="H276" s="4">
        <v>3208342.915720481</v>
      </c>
      <c r="I276" s="4">
        <v>4908930.7072999999</v>
      </c>
      <c r="J276" s="4">
        <v>3024743.4802795192</v>
      </c>
      <c r="K276" s="4">
        <v>0</v>
      </c>
      <c r="L276" s="4">
        <f t="shared" si="71"/>
        <v>3024743.4802795192</v>
      </c>
      <c r="M276" s="4">
        <v>77121828.021799996</v>
      </c>
      <c r="N276" s="5">
        <f t="shared" si="77"/>
        <v>180971354.17649996</v>
      </c>
      <c r="O276" s="8"/>
      <c r="P276" s="148"/>
      <c r="Q276" s="9">
        <v>22</v>
      </c>
      <c r="R276" s="105" t="s">
        <v>63</v>
      </c>
      <c r="S276" s="4" t="s">
        <v>867</v>
      </c>
      <c r="T276" s="4">
        <v>81257423.281299993</v>
      </c>
      <c r="U276" s="4">
        <f t="shared" si="74"/>
        <v>-2536017.62</v>
      </c>
      <c r="V276" s="4">
        <v>22800321.217700001</v>
      </c>
      <c r="W276" s="4">
        <v>3420048.1826255131</v>
      </c>
      <c r="X276" s="4">
        <v>5762764.1717999997</v>
      </c>
      <c r="Y276" s="4">
        <v>3224333.7803744869</v>
      </c>
      <c r="Z276" s="4">
        <v>0</v>
      </c>
      <c r="AA276" s="4">
        <f t="shared" si="75"/>
        <v>3224333.7803744869</v>
      </c>
      <c r="AB276" s="4">
        <v>101434494.255</v>
      </c>
      <c r="AC276" s="5">
        <f t="shared" si="78"/>
        <v>209600603.097</v>
      </c>
    </row>
    <row r="277" spans="1:29" ht="24.9" customHeight="1" x14ac:dyDescent="0.25">
      <c r="A277" s="1"/>
      <c r="B277" s="153" t="s">
        <v>832</v>
      </c>
      <c r="C277" s="154"/>
      <c r="D277" s="11"/>
      <c r="E277" s="11">
        <f>SUM(E261:E276)</f>
        <v>1262801373.1529999</v>
      </c>
      <c r="F277" s="11">
        <f t="shared" ref="F277:M277" si="79">SUM(F261:F276)</f>
        <v>0</v>
      </c>
      <c r="G277" s="11">
        <f t="shared" si="79"/>
        <v>354334112.24870008</v>
      </c>
      <c r="H277" s="11">
        <f t="shared" si="79"/>
        <v>53150116.837082975</v>
      </c>
      <c r="I277" s="11">
        <f t="shared" si="79"/>
        <v>80896511.911300004</v>
      </c>
      <c r="J277" s="11">
        <f t="shared" si="79"/>
        <v>50108568.067217022</v>
      </c>
      <c r="K277" s="11">
        <f t="shared" si="79"/>
        <v>0</v>
      </c>
      <c r="L277" s="11">
        <f t="shared" si="79"/>
        <v>50108568.067217022</v>
      </c>
      <c r="M277" s="11">
        <f t="shared" si="79"/>
        <v>1275313012.7052</v>
      </c>
      <c r="N277" s="6">
        <f t="shared" si="77"/>
        <v>2995707183.0112</v>
      </c>
      <c r="O277" s="8"/>
      <c r="P277" s="148"/>
      <c r="Q277" s="9">
        <v>23</v>
      </c>
      <c r="R277" s="105" t="s">
        <v>63</v>
      </c>
      <c r="S277" s="4" t="s">
        <v>868</v>
      </c>
      <c r="T277" s="4">
        <v>84121846.032600001</v>
      </c>
      <c r="U277" s="4">
        <f t="shared" si="74"/>
        <v>-2536017.62</v>
      </c>
      <c r="V277" s="4">
        <v>23604060.201699998</v>
      </c>
      <c r="W277" s="4">
        <v>3540609.0302855312</v>
      </c>
      <c r="X277" s="4">
        <v>6267200.8759000003</v>
      </c>
      <c r="Y277" s="4">
        <v>3337995.4580144691</v>
      </c>
      <c r="Z277" s="4">
        <v>0</v>
      </c>
      <c r="AA277" s="4">
        <f t="shared" si="75"/>
        <v>3337995.4580144691</v>
      </c>
      <c r="AB277" s="4">
        <v>110299729.8031</v>
      </c>
      <c r="AC277" s="5">
        <f t="shared" si="78"/>
        <v>222368222.90570003</v>
      </c>
    </row>
    <row r="278" spans="1:29" ht="24.9" customHeight="1" x14ac:dyDescent="0.25">
      <c r="A278" s="146">
        <v>14</v>
      </c>
      <c r="B278" s="147" t="s">
        <v>47</v>
      </c>
      <c r="C278" s="1">
        <v>1</v>
      </c>
      <c r="D278" s="4" t="s">
        <v>326</v>
      </c>
      <c r="E278" s="4">
        <v>95488054.417600006</v>
      </c>
      <c r="F278" s="4">
        <v>0</v>
      </c>
      <c r="G278" s="4">
        <v>26793346.690699998</v>
      </c>
      <c r="H278" s="4">
        <v>4019002.0035956027</v>
      </c>
      <c r="I278" s="4">
        <v>6265144.7174000004</v>
      </c>
      <c r="J278" s="4">
        <v>3789012.0933043971</v>
      </c>
      <c r="K278" s="4">
        <v>0</v>
      </c>
      <c r="L278" s="4">
        <f t="shared" si="71"/>
        <v>3789012.0933043971</v>
      </c>
      <c r="M278" s="4">
        <v>90997301.706699997</v>
      </c>
      <c r="N278" s="5">
        <f t="shared" ref="N278:N295" si="80">E278+F278+G278+H278+L278+M278</f>
        <v>221086716.91189998</v>
      </c>
      <c r="O278" s="8"/>
      <c r="P278" s="148"/>
      <c r="Q278" s="9">
        <v>24</v>
      </c>
      <c r="R278" s="105" t="s">
        <v>63</v>
      </c>
      <c r="S278" s="4" t="s">
        <v>869</v>
      </c>
      <c r="T278" s="4">
        <v>72014435.031800002</v>
      </c>
      <c r="U278" s="4">
        <f t="shared" si="74"/>
        <v>-2536017.62</v>
      </c>
      <c r="V278" s="4">
        <v>20206796.9267</v>
      </c>
      <c r="W278" s="4">
        <v>3031019.5390304546</v>
      </c>
      <c r="X278" s="4">
        <v>5294309.6852000002</v>
      </c>
      <c r="Y278" s="4">
        <v>2857567.5449695457</v>
      </c>
      <c r="Z278" s="4">
        <v>0</v>
      </c>
      <c r="AA278" s="4">
        <f t="shared" si="75"/>
        <v>2857567.5449695457</v>
      </c>
      <c r="AB278" s="4">
        <v>93201629.093199998</v>
      </c>
      <c r="AC278" s="5">
        <f t="shared" si="78"/>
        <v>188775430.51569998</v>
      </c>
    </row>
    <row r="279" spans="1:29" ht="24.9" customHeight="1" x14ac:dyDescent="0.25">
      <c r="A279" s="146"/>
      <c r="B279" s="148"/>
      <c r="C279" s="1">
        <v>2</v>
      </c>
      <c r="D279" s="4" t="s">
        <v>327</v>
      </c>
      <c r="E279" s="4">
        <v>80455548.296599999</v>
      </c>
      <c r="F279" s="4">
        <v>0</v>
      </c>
      <c r="G279" s="4">
        <v>22575320.147100002</v>
      </c>
      <c r="H279" s="4">
        <v>3386298.0220405078</v>
      </c>
      <c r="I279" s="4">
        <v>5625086.5539999995</v>
      </c>
      <c r="J279" s="4">
        <v>3192514.9939594921</v>
      </c>
      <c r="K279" s="4">
        <v>0</v>
      </c>
      <c r="L279" s="4">
        <f t="shared" si="71"/>
        <v>3192514.9939594921</v>
      </c>
      <c r="M279" s="4">
        <v>79748583.4102</v>
      </c>
      <c r="N279" s="5">
        <f t="shared" si="80"/>
        <v>189358264.86989999</v>
      </c>
      <c r="O279" s="8"/>
      <c r="P279" s="148"/>
      <c r="Q279" s="9">
        <v>25</v>
      </c>
      <c r="R279" s="105" t="s">
        <v>63</v>
      </c>
      <c r="S279" s="4" t="s">
        <v>680</v>
      </c>
      <c r="T279" s="4">
        <v>65900300.572499998</v>
      </c>
      <c r="U279" s="4">
        <f t="shared" si="74"/>
        <v>-2536017.62</v>
      </c>
      <c r="V279" s="4">
        <v>18491209.304000001</v>
      </c>
      <c r="W279" s="4">
        <v>2773681.3956354158</v>
      </c>
      <c r="X279" s="4">
        <v>4940241.0878999997</v>
      </c>
      <c r="Y279" s="4">
        <v>2614955.7381645842</v>
      </c>
      <c r="Z279" s="4">
        <v>0</v>
      </c>
      <c r="AA279" s="4">
        <f t="shared" si="75"/>
        <v>2614955.7381645842</v>
      </c>
      <c r="AB279" s="4">
        <v>86979041.621700004</v>
      </c>
      <c r="AC279" s="5">
        <f t="shared" si="78"/>
        <v>174223171.01200002</v>
      </c>
    </row>
    <row r="280" spans="1:29" ht="24.9" customHeight="1" x14ac:dyDescent="0.25">
      <c r="A280" s="146"/>
      <c r="B280" s="148"/>
      <c r="C280" s="1">
        <v>3</v>
      </c>
      <c r="D280" s="4" t="s">
        <v>328</v>
      </c>
      <c r="E280" s="4">
        <v>108905112.0397</v>
      </c>
      <c r="F280" s="4">
        <v>0</v>
      </c>
      <c r="G280" s="4">
        <v>30558088.559500001</v>
      </c>
      <c r="H280" s="4">
        <v>4583713.2839806881</v>
      </c>
      <c r="I280" s="4">
        <v>7069602.1645</v>
      </c>
      <c r="J280" s="4">
        <v>4321407.4165193122</v>
      </c>
      <c r="K280" s="4">
        <v>0</v>
      </c>
      <c r="L280" s="4">
        <f t="shared" si="71"/>
        <v>4321407.4165193122</v>
      </c>
      <c r="M280" s="4">
        <v>105135259.34909999</v>
      </c>
      <c r="N280" s="5">
        <f t="shared" si="80"/>
        <v>253503580.64880002</v>
      </c>
      <c r="O280" s="8"/>
      <c r="P280" s="148"/>
      <c r="Q280" s="9">
        <v>26</v>
      </c>
      <c r="R280" s="105" t="s">
        <v>63</v>
      </c>
      <c r="S280" s="4" t="s">
        <v>681</v>
      </c>
      <c r="T280" s="4">
        <v>87354601.952500001</v>
      </c>
      <c r="U280" s="4">
        <f t="shared" si="74"/>
        <v>-2536017.62</v>
      </c>
      <c r="V280" s="4">
        <v>24511151.153099999</v>
      </c>
      <c r="W280" s="4">
        <v>3676672.6730105514</v>
      </c>
      <c r="X280" s="4">
        <v>6306998.9375</v>
      </c>
      <c r="Y280" s="4">
        <v>3466272.7733894484</v>
      </c>
      <c r="Z280" s="4">
        <v>0</v>
      </c>
      <c r="AA280" s="4">
        <f t="shared" si="75"/>
        <v>3466272.7733894484</v>
      </c>
      <c r="AB280" s="4">
        <v>110999161.83769999</v>
      </c>
      <c r="AC280" s="5">
        <f t="shared" si="78"/>
        <v>227471842.76969999</v>
      </c>
    </row>
    <row r="281" spans="1:29" ht="24.9" customHeight="1" x14ac:dyDescent="0.25">
      <c r="A281" s="146"/>
      <c r="B281" s="148"/>
      <c r="C281" s="1">
        <v>4</v>
      </c>
      <c r="D281" s="4" t="s">
        <v>329</v>
      </c>
      <c r="E281" s="4">
        <v>102374805.86040001</v>
      </c>
      <c r="F281" s="4">
        <v>0</v>
      </c>
      <c r="G281" s="4">
        <v>28725725.773200002</v>
      </c>
      <c r="H281" s="4">
        <v>4308858.8660206469</v>
      </c>
      <c r="I281" s="4">
        <v>6729385.8761999998</v>
      </c>
      <c r="J281" s="4">
        <v>4062281.7149793538</v>
      </c>
      <c r="K281" s="4">
        <v>0</v>
      </c>
      <c r="L281" s="4">
        <f t="shared" si="71"/>
        <v>4062281.7149793538</v>
      </c>
      <c r="M281" s="4">
        <v>99156119.631999999</v>
      </c>
      <c r="N281" s="5">
        <f t="shared" si="80"/>
        <v>238627791.8466</v>
      </c>
      <c r="O281" s="8"/>
      <c r="P281" s="148"/>
      <c r="Q281" s="9">
        <v>27</v>
      </c>
      <c r="R281" s="105" t="s">
        <v>63</v>
      </c>
      <c r="S281" s="4" t="s">
        <v>870</v>
      </c>
      <c r="T281" s="4">
        <v>95175280.365899995</v>
      </c>
      <c r="U281" s="4">
        <f t="shared" si="74"/>
        <v>-2536017.62</v>
      </c>
      <c r="V281" s="4">
        <v>26705584.261599999</v>
      </c>
      <c r="W281" s="4">
        <v>4005837.6392156007</v>
      </c>
      <c r="X281" s="4">
        <v>6926417.7566</v>
      </c>
      <c r="Y281" s="4">
        <v>3776601.0680843992</v>
      </c>
      <c r="Z281" s="4">
        <v>0</v>
      </c>
      <c r="AA281" s="4">
        <f t="shared" si="75"/>
        <v>3776601.0680843992</v>
      </c>
      <c r="AB281" s="4">
        <v>121885153.4587</v>
      </c>
      <c r="AC281" s="5">
        <f t="shared" si="78"/>
        <v>249012439.1735</v>
      </c>
    </row>
    <row r="282" spans="1:29" ht="24.9" customHeight="1" x14ac:dyDescent="0.25">
      <c r="A282" s="146"/>
      <c r="B282" s="148"/>
      <c r="C282" s="1">
        <v>5</v>
      </c>
      <c r="D282" s="4" t="s">
        <v>330</v>
      </c>
      <c r="E282" s="4">
        <v>98984647.5079</v>
      </c>
      <c r="F282" s="4">
        <v>0</v>
      </c>
      <c r="G282" s="4">
        <v>27774468.690499999</v>
      </c>
      <c r="H282" s="4">
        <v>4166170.3035956253</v>
      </c>
      <c r="I282" s="4">
        <v>6270997.6657999996</v>
      </c>
      <c r="J282" s="4">
        <v>3927758.5950043746</v>
      </c>
      <c r="K282" s="4">
        <v>0</v>
      </c>
      <c r="L282" s="4">
        <f t="shared" si="71"/>
        <v>3927758.5950043746</v>
      </c>
      <c r="M282" s="4">
        <v>91100164.495399997</v>
      </c>
      <c r="N282" s="5">
        <f t="shared" si="80"/>
        <v>225953209.59240001</v>
      </c>
      <c r="O282" s="8"/>
      <c r="P282" s="148"/>
      <c r="Q282" s="9">
        <v>28</v>
      </c>
      <c r="R282" s="105" t="s">
        <v>63</v>
      </c>
      <c r="S282" s="4" t="s">
        <v>682</v>
      </c>
      <c r="T282" s="4">
        <v>72895216.290299997</v>
      </c>
      <c r="U282" s="4">
        <f t="shared" si="74"/>
        <v>-2536017.62</v>
      </c>
      <c r="V282" s="4">
        <v>20453938.6008</v>
      </c>
      <c r="W282" s="4">
        <v>3068090.7901004599</v>
      </c>
      <c r="X282" s="4">
        <v>5330341.5881000003</v>
      </c>
      <c r="Y282" s="4">
        <v>2892517.3703995403</v>
      </c>
      <c r="Z282" s="4">
        <v>0</v>
      </c>
      <c r="AA282" s="4">
        <f t="shared" si="75"/>
        <v>2892517.3703995403</v>
      </c>
      <c r="AB282" s="4">
        <v>93834872.678000003</v>
      </c>
      <c r="AC282" s="5">
        <f t="shared" si="78"/>
        <v>190608618.10959998</v>
      </c>
    </row>
    <row r="283" spans="1:29" ht="24.9" customHeight="1" x14ac:dyDescent="0.25">
      <c r="A283" s="146"/>
      <c r="B283" s="148"/>
      <c r="C283" s="1">
        <v>6</v>
      </c>
      <c r="D283" s="4" t="s">
        <v>331</v>
      </c>
      <c r="E283" s="4">
        <v>95170598.829699993</v>
      </c>
      <c r="F283" s="4">
        <v>0</v>
      </c>
      <c r="G283" s="4">
        <v>26704270.651999999</v>
      </c>
      <c r="H283" s="4">
        <v>4005640.597760601</v>
      </c>
      <c r="I283" s="4">
        <v>5982772.2536000004</v>
      </c>
      <c r="J283" s="4">
        <v>3776415.3024393991</v>
      </c>
      <c r="K283" s="4">
        <v>0</v>
      </c>
      <c r="L283" s="4">
        <f t="shared" si="71"/>
        <v>3776415.3024393991</v>
      </c>
      <c r="M283" s="4">
        <v>86034739.735699996</v>
      </c>
      <c r="N283" s="5">
        <f t="shared" si="80"/>
        <v>215691665.11759996</v>
      </c>
      <c r="O283" s="8"/>
      <c r="P283" s="148"/>
      <c r="Q283" s="9">
        <v>29</v>
      </c>
      <c r="R283" s="105" t="s">
        <v>63</v>
      </c>
      <c r="S283" s="4" t="s">
        <v>683</v>
      </c>
      <c r="T283" s="4">
        <v>87664945.458800003</v>
      </c>
      <c r="U283" s="4">
        <f t="shared" si="74"/>
        <v>-2536017.62</v>
      </c>
      <c r="V283" s="4">
        <v>24598231.586399999</v>
      </c>
      <c r="W283" s="4">
        <v>3689734.7379605537</v>
      </c>
      <c r="X283" s="4">
        <v>5789306.1500000004</v>
      </c>
      <c r="Y283" s="4">
        <v>3478587.3535394464</v>
      </c>
      <c r="Z283" s="4">
        <v>0</v>
      </c>
      <c r="AA283" s="4">
        <f t="shared" si="75"/>
        <v>3478587.3535394464</v>
      </c>
      <c r="AB283" s="4">
        <v>101900956.91769999</v>
      </c>
      <c r="AC283" s="5">
        <f t="shared" si="78"/>
        <v>218796438.43439999</v>
      </c>
    </row>
    <row r="284" spans="1:29" ht="24.9" customHeight="1" x14ac:dyDescent="0.25">
      <c r="A284" s="146"/>
      <c r="B284" s="148"/>
      <c r="C284" s="1">
        <v>7</v>
      </c>
      <c r="D284" s="4" t="s">
        <v>332</v>
      </c>
      <c r="E284" s="4">
        <v>96092413.189300001</v>
      </c>
      <c r="F284" s="4">
        <v>0</v>
      </c>
      <c r="G284" s="4">
        <v>26962925.955800001</v>
      </c>
      <c r="H284" s="4">
        <v>4044438.8933956069</v>
      </c>
      <c r="I284" s="4">
        <v>6375585.5805000002</v>
      </c>
      <c r="J284" s="4">
        <v>3812993.3412043937</v>
      </c>
      <c r="K284" s="4">
        <v>0</v>
      </c>
      <c r="L284" s="4">
        <f t="shared" si="71"/>
        <v>3812993.3412043937</v>
      </c>
      <c r="M284" s="4">
        <v>92938247.432600006</v>
      </c>
      <c r="N284" s="5">
        <f t="shared" si="80"/>
        <v>223851018.8123</v>
      </c>
      <c r="O284" s="8"/>
      <c r="P284" s="148"/>
      <c r="Q284" s="9">
        <v>30</v>
      </c>
      <c r="R284" s="105" t="s">
        <v>63</v>
      </c>
      <c r="S284" s="4" t="s">
        <v>871</v>
      </c>
      <c r="T284" s="4">
        <v>74018464.595699996</v>
      </c>
      <c r="U284" s="4">
        <f t="shared" si="74"/>
        <v>-2536017.62</v>
      </c>
      <c r="V284" s="4">
        <v>20769115.0011</v>
      </c>
      <c r="W284" s="4">
        <v>3115367.2502004676</v>
      </c>
      <c r="X284" s="4">
        <v>5523170.8976999996</v>
      </c>
      <c r="Y284" s="4">
        <v>2937088.4053995321</v>
      </c>
      <c r="Z284" s="4">
        <v>0</v>
      </c>
      <c r="AA284" s="4">
        <f t="shared" si="75"/>
        <v>2937088.4053995321</v>
      </c>
      <c r="AB284" s="4">
        <v>97223756.231199995</v>
      </c>
      <c r="AC284" s="5">
        <f t="shared" si="78"/>
        <v>195527773.86359999</v>
      </c>
    </row>
    <row r="285" spans="1:29" ht="24.9" customHeight="1" x14ac:dyDescent="0.25">
      <c r="A285" s="146"/>
      <c r="B285" s="148"/>
      <c r="C285" s="1">
        <v>8</v>
      </c>
      <c r="D285" s="4" t="s">
        <v>333</v>
      </c>
      <c r="E285" s="4">
        <v>104002479.0669</v>
      </c>
      <c r="F285" s="4">
        <v>0</v>
      </c>
      <c r="G285" s="4">
        <v>29182440.6239</v>
      </c>
      <c r="H285" s="4">
        <v>4377366.0935956566</v>
      </c>
      <c r="I285" s="4">
        <v>6874258.7701000003</v>
      </c>
      <c r="J285" s="4">
        <v>4126868.5735043436</v>
      </c>
      <c r="K285" s="4">
        <v>0</v>
      </c>
      <c r="L285" s="4">
        <f t="shared" si="71"/>
        <v>4126868.5735043436</v>
      </c>
      <c r="M285" s="4">
        <v>101702191.94949999</v>
      </c>
      <c r="N285" s="5">
        <f t="shared" si="80"/>
        <v>243391346.30740002</v>
      </c>
      <c r="O285" s="8"/>
      <c r="P285" s="148"/>
      <c r="Q285" s="9">
        <v>31</v>
      </c>
      <c r="R285" s="105" t="s">
        <v>63</v>
      </c>
      <c r="S285" s="4" t="s">
        <v>684</v>
      </c>
      <c r="T285" s="4">
        <v>74341588.263699993</v>
      </c>
      <c r="U285" s="4">
        <f t="shared" si="74"/>
        <v>-2536017.62</v>
      </c>
      <c r="V285" s="4">
        <v>20859781.467300002</v>
      </c>
      <c r="W285" s="4">
        <v>3128967.220100469</v>
      </c>
      <c r="X285" s="4">
        <v>5646291.4927000003</v>
      </c>
      <c r="Y285" s="4">
        <v>2949910.1084995312</v>
      </c>
      <c r="Z285" s="4">
        <v>0</v>
      </c>
      <c r="AA285" s="4">
        <f t="shared" si="75"/>
        <v>2949910.1084995312</v>
      </c>
      <c r="AB285" s="4">
        <v>99387542.225799993</v>
      </c>
      <c r="AC285" s="5">
        <f t="shared" si="78"/>
        <v>198131771.66539997</v>
      </c>
    </row>
    <row r="286" spans="1:29" ht="24.9" customHeight="1" x14ac:dyDescent="0.25">
      <c r="A286" s="146"/>
      <c r="B286" s="148"/>
      <c r="C286" s="1">
        <v>9</v>
      </c>
      <c r="D286" s="4" t="s">
        <v>334</v>
      </c>
      <c r="E286" s="4">
        <v>94634595.70220001</v>
      </c>
      <c r="F286" s="4">
        <v>0</v>
      </c>
      <c r="G286" s="4">
        <v>26553871.550299998</v>
      </c>
      <c r="H286" s="4">
        <v>3983080.7325255978</v>
      </c>
      <c r="I286" s="4">
        <v>5760280.7182999998</v>
      </c>
      <c r="J286" s="4">
        <v>3755146.4395744023</v>
      </c>
      <c r="K286" s="4">
        <v>0</v>
      </c>
      <c r="L286" s="4">
        <f t="shared" si="71"/>
        <v>3755146.4395744023</v>
      </c>
      <c r="M286" s="4">
        <v>82124556.651099995</v>
      </c>
      <c r="N286" s="5">
        <f t="shared" si="80"/>
        <v>211051251.07570001</v>
      </c>
      <c r="O286" s="8"/>
      <c r="P286" s="148"/>
      <c r="Q286" s="9">
        <v>32</v>
      </c>
      <c r="R286" s="105" t="s">
        <v>63</v>
      </c>
      <c r="S286" s="4" t="s">
        <v>685</v>
      </c>
      <c r="T286" s="4">
        <v>73980590.529399991</v>
      </c>
      <c r="U286" s="4">
        <f t="shared" si="74"/>
        <v>-2536017.62</v>
      </c>
      <c r="V286" s="4">
        <v>20758487.7766</v>
      </c>
      <c r="W286" s="4">
        <v>3113773.1665054671</v>
      </c>
      <c r="X286" s="4">
        <v>5387797.8657999998</v>
      </c>
      <c r="Y286" s="4">
        <v>2935585.544194533</v>
      </c>
      <c r="Z286" s="4">
        <v>0</v>
      </c>
      <c r="AA286" s="4">
        <f t="shared" si="75"/>
        <v>2935585.544194533</v>
      </c>
      <c r="AB286" s="4">
        <v>94844639.475500003</v>
      </c>
      <c r="AC286" s="5">
        <f t="shared" si="78"/>
        <v>193097058.87220001</v>
      </c>
    </row>
    <row r="287" spans="1:29" ht="24.9" customHeight="1" x14ac:dyDescent="0.25">
      <c r="A287" s="146"/>
      <c r="B287" s="148"/>
      <c r="C287" s="1">
        <v>10</v>
      </c>
      <c r="D287" s="4" t="s">
        <v>335</v>
      </c>
      <c r="E287" s="4">
        <v>88499199.141200006</v>
      </c>
      <c r="F287" s="4">
        <v>0</v>
      </c>
      <c r="G287" s="4">
        <v>24832317.915600002</v>
      </c>
      <c r="H287" s="4">
        <v>3724847.6873755585</v>
      </c>
      <c r="I287" s="4">
        <v>5771082.3394999998</v>
      </c>
      <c r="J287" s="4">
        <v>3511690.9423244414</v>
      </c>
      <c r="K287" s="4">
        <v>0</v>
      </c>
      <c r="L287" s="4">
        <f t="shared" si="71"/>
        <v>3511690.9423244414</v>
      </c>
      <c r="M287" s="4">
        <v>82314390.014799997</v>
      </c>
      <c r="N287" s="5">
        <f t="shared" si="80"/>
        <v>202882445.70130002</v>
      </c>
      <c r="O287" s="8"/>
      <c r="P287" s="149"/>
      <c r="Q287" s="9">
        <v>33</v>
      </c>
      <c r="R287" s="105" t="s">
        <v>63</v>
      </c>
      <c r="S287" s="4" t="s">
        <v>686</v>
      </c>
      <c r="T287" s="4">
        <v>85276662.092500001</v>
      </c>
      <c r="U287" s="4">
        <f t="shared" si="74"/>
        <v>-2536017.62</v>
      </c>
      <c r="V287" s="4">
        <v>23928094.315099999</v>
      </c>
      <c r="W287" s="4">
        <v>3589214.1472755386</v>
      </c>
      <c r="X287" s="4">
        <v>5704264.4993000003</v>
      </c>
      <c r="Y287" s="4">
        <v>3383819.1167244613</v>
      </c>
      <c r="Z287" s="4">
        <v>0</v>
      </c>
      <c r="AA287" s="4">
        <f t="shared" si="75"/>
        <v>3383819.1167244613</v>
      </c>
      <c r="AB287" s="4">
        <v>100406390.2881</v>
      </c>
      <c r="AC287" s="5">
        <f t="shared" si="78"/>
        <v>214048162.33969998</v>
      </c>
    </row>
    <row r="288" spans="1:29" ht="24.9" customHeight="1" x14ac:dyDescent="0.25">
      <c r="A288" s="146"/>
      <c r="B288" s="148"/>
      <c r="C288" s="1">
        <v>11</v>
      </c>
      <c r="D288" s="4" t="s">
        <v>336</v>
      </c>
      <c r="E288" s="4">
        <v>92652712.605200008</v>
      </c>
      <c r="F288" s="4">
        <v>0</v>
      </c>
      <c r="G288" s="4">
        <v>25997767.635000002</v>
      </c>
      <c r="H288" s="4">
        <v>3899665.1452355846</v>
      </c>
      <c r="I288" s="4">
        <v>5774649.7561999997</v>
      </c>
      <c r="J288" s="4">
        <v>3676504.3616644153</v>
      </c>
      <c r="K288" s="4">
        <v>0</v>
      </c>
      <c r="L288" s="4">
        <f t="shared" si="71"/>
        <v>3676504.3616644153</v>
      </c>
      <c r="M288" s="4">
        <v>82377085.670399994</v>
      </c>
      <c r="N288" s="5">
        <f t="shared" si="80"/>
        <v>208603735.41750002</v>
      </c>
      <c r="O288" s="8"/>
      <c r="P288" s="1"/>
      <c r="Q288" s="154"/>
      <c r="R288" s="155"/>
      <c r="S288" s="11"/>
      <c r="T288" s="11">
        <f>T255+T256+T257+T258+T259+T260+T261+T262+T263+T264+T265+T266+T267+T268+T269+T270+T271+T272+T273+T274+T275+T276+T277+T278+T279+T280+T281+T282+T283+T284+T285+T286+T287</f>
        <v>2751804061.1594996</v>
      </c>
      <c r="U288" s="11">
        <f t="shared" ref="U288:AB288" si="81">U255+U256+U257+U258+U259+U260+U261+U262+U263+U264+U265+U266+U267+U268+U269+U270+U271+U272+U273+U274+U275+U276+U277+U278+U279+U280+U281+U282+U283+U284+U285+U286+U287</f>
        <v>-83688581.460000008</v>
      </c>
      <c r="V288" s="11">
        <f t="shared" si="81"/>
        <v>772138888.84100008</v>
      </c>
      <c r="W288" s="11">
        <f t="shared" si="81"/>
        <v>115820833.32633737</v>
      </c>
      <c r="X288" s="11">
        <f t="shared" si="81"/>
        <v>197216696.8321</v>
      </c>
      <c r="Y288" s="11">
        <f t="shared" si="81"/>
        <v>109192913.49986263</v>
      </c>
      <c r="Z288" s="11">
        <f t="shared" si="81"/>
        <v>0</v>
      </c>
      <c r="AA288" s="11">
        <f t="shared" si="81"/>
        <v>109192913.49986263</v>
      </c>
      <c r="AB288" s="11">
        <f t="shared" si="81"/>
        <v>3471159261.2154007</v>
      </c>
      <c r="AC288" s="6">
        <f t="shared" ref="AC288" si="82">T288+U288+V288+W288+AA288+AB288</f>
        <v>7136427376.5820999</v>
      </c>
    </row>
    <row r="289" spans="1:29" ht="24.9" customHeight="1" x14ac:dyDescent="0.25">
      <c r="A289" s="146"/>
      <c r="B289" s="148"/>
      <c r="C289" s="1">
        <v>12</v>
      </c>
      <c r="D289" s="4" t="s">
        <v>337</v>
      </c>
      <c r="E289" s="4">
        <v>89959288.690000013</v>
      </c>
      <c r="F289" s="4">
        <v>0</v>
      </c>
      <c r="G289" s="4">
        <v>25242009.8475</v>
      </c>
      <c r="H289" s="4">
        <v>3786301.4770905678</v>
      </c>
      <c r="I289" s="4">
        <v>5753990.5378</v>
      </c>
      <c r="J289" s="4">
        <v>3569628.0004094322</v>
      </c>
      <c r="K289" s="4">
        <v>0</v>
      </c>
      <c r="L289" s="4">
        <f t="shared" si="71"/>
        <v>3569628.0004094322</v>
      </c>
      <c r="M289" s="4">
        <v>82014009.715299994</v>
      </c>
      <c r="N289" s="5">
        <f t="shared" si="80"/>
        <v>204571237.73030001</v>
      </c>
      <c r="O289" s="8"/>
      <c r="P289" s="147">
        <v>31</v>
      </c>
      <c r="Q289" s="9">
        <v>1</v>
      </c>
      <c r="R289" s="105" t="s">
        <v>64</v>
      </c>
      <c r="S289" s="4" t="s">
        <v>687</v>
      </c>
      <c r="T289" s="4">
        <v>100591219.6481</v>
      </c>
      <c r="U289" s="4">
        <v>0</v>
      </c>
      <c r="V289" s="4">
        <v>28225262.715</v>
      </c>
      <c r="W289" s="4">
        <v>4233789.4072906347</v>
      </c>
      <c r="X289" s="4">
        <v>5567935.0473999996</v>
      </c>
      <c r="Y289" s="4">
        <v>3991508.1530093648</v>
      </c>
      <c r="Z289" s="4">
        <f>Y289/2</f>
        <v>1995754.0765046824</v>
      </c>
      <c r="AA289" s="4">
        <f>Y289-Z289</f>
        <v>1995754.0765046824</v>
      </c>
      <c r="AB289" s="4">
        <v>85786893.381300002</v>
      </c>
      <c r="AC289" s="5">
        <f t="shared" si="78"/>
        <v>220832919.22819534</v>
      </c>
    </row>
    <row r="290" spans="1:29" ht="24.9" customHeight="1" x14ac:dyDescent="0.25">
      <c r="A290" s="146"/>
      <c r="B290" s="148"/>
      <c r="C290" s="1">
        <v>13</v>
      </c>
      <c r="D290" s="4" t="s">
        <v>338</v>
      </c>
      <c r="E290" s="4">
        <v>116509047.13079999</v>
      </c>
      <c r="F290" s="4">
        <v>0</v>
      </c>
      <c r="G290" s="4">
        <v>32691704.856899999</v>
      </c>
      <c r="H290" s="4">
        <v>4903755.7285457356</v>
      </c>
      <c r="I290" s="4">
        <v>7373120.7643999998</v>
      </c>
      <c r="J290" s="4">
        <v>4623135.2314542644</v>
      </c>
      <c r="K290" s="4">
        <v>0</v>
      </c>
      <c r="L290" s="4">
        <f t="shared" si="71"/>
        <v>4623135.2314542644</v>
      </c>
      <c r="M290" s="4">
        <v>110469454.62090001</v>
      </c>
      <c r="N290" s="5">
        <f t="shared" si="80"/>
        <v>269197097.56859994</v>
      </c>
      <c r="O290" s="8"/>
      <c r="P290" s="148"/>
      <c r="Q290" s="9">
        <v>2</v>
      </c>
      <c r="R290" s="105" t="s">
        <v>64</v>
      </c>
      <c r="S290" s="4" t="s">
        <v>528</v>
      </c>
      <c r="T290" s="4">
        <v>101471774.0942</v>
      </c>
      <c r="U290" s="4">
        <v>0</v>
      </c>
      <c r="V290" s="4">
        <v>28472340.746800002</v>
      </c>
      <c r="W290" s="4">
        <v>4270851.1120406408</v>
      </c>
      <c r="X290" s="4">
        <v>5683125.8414000003</v>
      </c>
      <c r="Y290" s="4">
        <v>4026448.9785593594</v>
      </c>
      <c r="Z290" s="4">
        <f t="shared" ref="Z290:Z305" si="83">Y290/2</f>
        <v>2013224.4892796797</v>
      </c>
      <c r="AA290" s="4">
        <f t="shared" ref="AA290:AA305" si="84">Y290-Z290</f>
        <v>2013224.4892796797</v>
      </c>
      <c r="AB290" s="4">
        <v>87811316.888099998</v>
      </c>
      <c r="AC290" s="5">
        <f t="shared" si="78"/>
        <v>224039507.33042032</v>
      </c>
    </row>
    <row r="291" spans="1:29" ht="24.9" customHeight="1" x14ac:dyDescent="0.25">
      <c r="A291" s="146"/>
      <c r="B291" s="148"/>
      <c r="C291" s="1">
        <v>14</v>
      </c>
      <c r="D291" s="4" t="s">
        <v>339</v>
      </c>
      <c r="E291" s="4">
        <v>79941594.490099996</v>
      </c>
      <c r="F291" s="4">
        <v>0</v>
      </c>
      <c r="G291" s="4">
        <v>22431107.945799999</v>
      </c>
      <c r="H291" s="4">
        <v>3364666.1918405048</v>
      </c>
      <c r="I291" s="4">
        <v>5554175.4511000002</v>
      </c>
      <c r="J291" s="4">
        <v>3172121.0588594954</v>
      </c>
      <c r="K291" s="4">
        <v>0</v>
      </c>
      <c r="L291" s="4">
        <f t="shared" si="71"/>
        <v>3172121.0588594954</v>
      </c>
      <c r="M291" s="4">
        <v>78502354.446700007</v>
      </c>
      <c r="N291" s="5">
        <f t="shared" si="80"/>
        <v>187411844.13330001</v>
      </c>
      <c r="O291" s="8"/>
      <c r="P291" s="148"/>
      <c r="Q291" s="9">
        <v>3</v>
      </c>
      <c r="R291" s="105" t="s">
        <v>64</v>
      </c>
      <c r="S291" s="4" t="s">
        <v>688</v>
      </c>
      <c r="T291" s="4">
        <v>101029599.8283</v>
      </c>
      <c r="U291" s="4">
        <v>0</v>
      </c>
      <c r="V291" s="4">
        <v>28348269.432599999</v>
      </c>
      <c r="W291" s="4">
        <v>4252240.4148506373</v>
      </c>
      <c r="X291" s="4">
        <v>5599604.5661000004</v>
      </c>
      <c r="Y291" s="4">
        <v>4008903.2902493621</v>
      </c>
      <c r="Z291" s="4">
        <f t="shared" si="83"/>
        <v>2004451.6451246811</v>
      </c>
      <c r="AA291" s="4">
        <f t="shared" si="84"/>
        <v>2004451.6451246811</v>
      </c>
      <c r="AB291" s="4">
        <v>86343470.133900002</v>
      </c>
      <c r="AC291" s="5">
        <f t="shared" si="78"/>
        <v>221978031.45477533</v>
      </c>
    </row>
    <row r="292" spans="1:29" ht="24.9" customHeight="1" x14ac:dyDescent="0.25">
      <c r="A292" s="146"/>
      <c r="B292" s="148"/>
      <c r="C292" s="1">
        <v>15</v>
      </c>
      <c r="D292" s="4" t="s">
        <v>340</v>
      </c>
      <c r="E292" s="4">
        <v>88482417.097200006</v>
      </c>
      <c r="F292" s="4">
        <v>0</v>
      </c>
      <c r="G292" s="4">
        <v>24827608.979800001</v>
      </c>
      <c r="H292" s="4">
        <v>3724141.3469905588</v>
      </c>
      <c r="I292" s="4">
        <v>6069701.9521000003</v>
      </c>
      <c r="J292" s="4">
        <v>3511025.0227094414</v>
      </c>
      <c r="K292" s="4">
        <v>0</v>
      </c>
      <c r="L292" s="4">
        <f t="shared" si="71"/>
        <v>3511025.0227094414</v>
      </c>
      <c r="M292" s="4">
        <v>87562487.910099998</v>
      </c>
      <c r="N292" s="5">
        <f t="shared" si="80"/>
        <v>208107680.35680002</v>
      </c>
      <c r="O292" s="8"/>
      <c r="P292" s="148"/>
      <c r="Q292" s="9">
        <v>4</v>
      </c>
      <c r="R292" s="105" t="s">
        <v>64</v>
      </c>
      <c r="S292" s="4" t="s">
        <v>689</v>
      </c>
      <c r="T292" s="4">
        <v>76700916.157600001</v>
      </c>
      <c r="U292" s="4">
        <v>0</v>
      </c>
      <c r="V292" s="4">
        <v>21521794.0154</v>
      </c>
      <c r="W292" s="4">
        <v>3228269.1023254842</v>
      </c>
      <c r="X292" s="4">
        <v>4676925.5114000002</v>
      </c>
      <c r="Y292" s="4">
        <v>3043529.3782745157</v>
      </c>
      <c r="Z292" s="4">
        <f t="shared" si="83"/>
        <v>1521764.6891372579</v>
      </c>
      <c r="AA292" s="4">
        <f t="shared" si="84"/>
        <v>1521764.6891372579</v>
      </c>
      <c r="AB292" s="4">
        <v>70127823.873600006</v>
      </c>
      <c r="AC292" s="5">
        <f t="shared" si="78"/>
        <v>173100567.83806276</v>
      </c>
    </row>
    <row r="293" spans="1:29" ht="24.9" customHeight="1" x14ac:dyDescent="0.25">
      <c r="A293" s="146"/>
      <c r="B293" s="148"/>
      <c r="C293" s="1">
        <v>16</v>
      </c>
      <c r="D293" s="4" t="s">
        <v>341</v>
      </c>
      <c r="E293" s="4">
        <v>100470604.81729999</v>
      </c>
      <c r="F293" s="4">
        <v>0</v>
      </c>
      <c r="G293" s="4">
        <v>28191418.953000002</v>
      </c>
      <c r="H293" s="4">
        <v>4228712.8429106344</v>
      </c>
      <c r="I293" s="4">
        <v>6621568.4060000004</v>
      </c>
      <c r="J293" s="4">
        <v>3986722.0983893657</v>
      </c>
      <c r="K293" s="4">
        <v>0</v>
      </c>
      <c r="L293" s="4">
        <f t="shared" si="71"/>
        <v>3986722.0983893657</v>
      </c>
      <c r="M293" s="4">
        <v>97261278.789299995</v>
      </c>
      <c r="N293" s="5">
        <f t="shared" si="80"/>
        <v>234138737.5009</v>
      </c>
      <c r="O293" s="8"/>
      <c r="P293" s="148"/>
      <c r="Q293" s="9">
        <v>5</v>
      </c>
      <c r="R293" s="105" t="s">
        <v>64</v>
      </c>
      <c r="S293" s="4" t="s">
        <v>690</v>
      </c>
      <c r="T293" s="4">
        <v>133449126.2059</v>
      </c>
      <c r="U293" s="4">
        <v>0</v>
      </c>
      <c r="V293" s="4">
        <v>37444984.357699998</v>
      </c>
      <c r="W293" s="4">
        <v>5616747.6536958423</v>
      </c>
      <c r="X293" s="4">
        <v>8092284.8545000004</v>
      </c>
      <c r="Y293" s="4">
        <v>5295325.7465041578</v>
      </c>
      <c r="Z293" s="4">
        <f t="shared" si="83"/>
        <v>2647662.8732520789</v>
      </c>
      <c r="AA293" s="4">
        <f t="shared" si="84"/>
        <v>2647662.8732520789</v>
      </c>
      <c r="AB293" s="4">
        <v>130151142.5785</v>
      </c>
      <c r="AC293" s="5">
        <f t="shared" si="78"/>
        <v>309309663.66904795</v>
      </c>
    </row>
    <row r="294" spans="1:29" ht="24.9" customHeight="1" x14ac:dyDescent="0.25">
      <c r="A294" s="146"/>
      <c r="B294" s="149"/>
      <c r="C294" s="1">
        <v>17</v>
      </c>
      <c r="D294" s="4" t="s">
        <v>342</v>
      </c>
      <c r="E294" s="4">
        <v>83203546.472000003</v>
      </c>
      <c r="F294" s="4">
        <v>0</v>
      </c>
      <c r="G294" s="4">
        <v>23346391.128400002</v>
      </c>
      <c r="H294" s="4">
        <v>3501958.669215525</v>
      </c>
      <c r="I294" s="4">
        <v>5533237.9939000001</v>
      </c>
      <c r="J294" s="4">
        <v>3301556.8881844748</v>
      </c>
      <c r="K294" s="4">
        <v>0</v>
      </c>
      <c r="L294" s="4">
        <f t="shared" si="71"/>
        <v>3301556.8881844748</v>
      </c>
      <c r="M294" s="4">
        <v>78134388.579799995</v>
      </c>
      <c r="N294" s="5">
        <f t="shared" si="80"/>
        <v>191487841.7376</v>
      </c>
      <c r="O294" s="8"/>
      <c r="P294" s="148"/>
      <c r="Q294" s="9">
        <v>6</v>
      </c>
      <c r="R294" s="105" t="s">
        <v>64</v>
      </c>
      <c r="S294" s="4" t="s">
        <v>691</v>
      </c>
      <c r="T294" s="4">
        <v>115399541.43439999</v>
      </c>
      <c r="U294" s="4">
        <v>0</v>
      </c>
      <c r="V294" s="4">
        <v>32380384.546100002</v>
      </c>
      <c r="W294" s="4">
        <v>4857057.6819407288</v>
      </c>
      <c r="X294" s="4">
        <v>6874156.1202999996</v>
      </c>
      <c r="Y294" s="4">
        <v>4579109.5098592704</v>
      </c>
      <c r="Z294" s="4">
        <f t="shared" si="83"/>
        <v>2289554.7549296352</v>
      </c>
      <c r="AA294" s="4">
        <f t="shared" si="84"/>
        <v>2289554.7549296352</v>
      </c>
      <c r="AB294" s="4">
        <v>108743108.4901</v>
      </c>
      <c r="AC294" s="5">
        <f t="shared" si="78"/>
        <v>263669646.90747035</v>
      </c>
    </row>
    <row r="295" spans="1:29" ht="24.9" customHeight="1" x14ac:dyDescent="0.25">
      <c r="A295" s="1"/>
      <c r="B295" s="153" t="s">
        <v>833</v>
      </c>
      <c r="C295" s="154"/>
      <c r="D295" s="11"/>
      <c r="E295" s="11">
        <f>SUM(E278:E294)</f>
        <v>1615826665.3541002</v>
      </c>
      <c r="F295" s="11">
        <f t="shared" ref="F295:M295" si="85">SUM(F278:F294)</f>
        <v>0</v>
      </c>
      <c r="G295" s="11">
        <f t="shared" si="85"/>
        <v>453390785.90500003</v>
      </c>
      <c r="H295" s="11">
        <f t="shared" si="85"/>
        <v>68008617.885715201</v>
      </c>
      <c r="I295" s="11">
        <f t="shared" si="85"/>
        <v>105404641.50140001</v>
      </c>
      <c r="J295" s="11">
        <f t="shared" si="85"/>
        <v>64116782.074484803</v>
      </c>
      <c r="K295" s="11">
        <f t="shared" si="85"/>
        <v>0</v>
      </c>
      <c r="L295" s="11">
        <f t="shared" si="85"/>
        <v>64116782.074484803</v>
      </c>
      <c r="M295" s="11">
        <f t="shared" si="85"/>
        <v>1527572614.1095998</v>
      </c>
      <c r="N295" s="6">
        <f t="shared" si="80"/>
        <v>3728915465.3289003</v>
      </c>
      <c r="O295" s="8"/>
      <c r="P295" s="148"/>
      <c r="Q295" s="9">
        <v>7</v>
      </c>
      <c r="R295" s="105" t="s">
        <v>64</v>
      </c>
      <c r="S295" s="4" t="s">
        <v>692</v>
      </c>
      <c r="T295" s="4">
        <v>101302737.37010001</v>
      </c>
      <c r="U295" s="4">
        <v>0</v>
      </c>
      <c r="V295" s="4">
        <v>28424910.106600001</v>
      </c>
      <c r="W295" s="4">
        <v>4263736.5160206389</v>
      </c>
      <c r="X295" s="4">
        <v>5474834.4134999998</v>
      </c>
      <c r="Y295" s="4">
        <v>4019741.5197793604</v>
      </c>
      <c r="Z295" s="4">
        <f t="shared" si="83"/>
        <v>2009870.7598896802</v>
      </c>
      <c r="AA295" s="4">
        <f t="shared" si="84"/>
        <v>2009870.7598896802</v>
      </c>
      <c r="AB295" s="4">
        <v>84150693.947699994</v>
      </c>
      <c r="AC295" s="5">
        <f t="shared" si="78"/>
        <v>220151948.70031032</v>
      </c>
    </row>
    <row r="296" spans="1:29" ht="24.9" customHeight="1" x14ac:dyDescent="0.25">
      <c r="A296" s="146">
        <v>15</v>
      </c>
      <c r="B296" s="147" t="s">
        <v>917</v>
      </c>
      <c r="C296" s="1">
        <v>1</v>
      </c>
      <c r="D296" s="4" t="s">
        <v>343</v>
      </c>
      <c r="E296" s="4">
        <v>132752723.61559999</v>
      </c>
      <c r="F296" s="109">
        <f>-4907596.13</f>
        <v>-4907596.13</v>
      </c>
      <c r="G296" s="109">
        <v>37249578.176700003</v>
      </c>
      <c r="H296" s="4">
        <v>5587436.7265058383</v>
      </c>
      <c r="I296" s="4">
        <v>6832887.4752000002</v>
      </c>
      <c r="J296" s="4">
        <v>5267692.1555941617</v>
      </c>
      <c r="K296" s="4">
        <v>0</v>
      </c>
      <c r="L296" s="4">
        <f t="shared" si="71"/>
        <v>5267692.1555941617</v>
      </c>
      <c r="M296" s="4">
        <v>115911869.8426</v>
      </c>
      <c r="N296" s="5">
        <f>E296+F296+G296+H296+L296+M296</f>
        <v>291861704.38700002</v>
      </c>
      <c r="O296" s="8"/>
      <c r="P296" s="148"/>
      <c r="Q296" s="9">
        <v>8</v>
      </c>
      <c r="R296" s="105" t="s">
        <v>64</v>
      </c>
      <c r="S296" s="4" t="s">
        <v>693</v>
      </c>
      <c r="T296" s="4">
        <v>89466658.535500005</v>
      </c>
      <c r="U296" s="4">
        <v>0</v>
      </c>
      <c r="V296" s="4">
        <v>25103780.928599998</v>
      </c>
      <c r="W296" s="4">
        <v>3765567.1393155647</v>
      </c>
      <c r="X296" s="4">
        <v>5032892.0937000001</v>
      </c>
      <c r="Y296" s="4">
        <v>3550080.1981844353</v>
      </c>
      <c r="Z296" s="4">
        <f t="shared" si="83"/>
        <v>1775040.0990922176</v>
      </c>
      <c r="AA296" s="4">
        <f t="shared" si="84"/>
        <v>1775040.0990922176</v>
      </c>
      <c r="AB296" s="4">
        <v>76383767.529499993</v>
      </c>
      <c r="AC296" s="5">
        <f t="shared" si="78"/>
        <v>196494814.23200777</v>
      </c>
    </row>
    <row r="297" spans="1:29" ht="24.9" customHeight="1" x14ac:dyDescent="0.25">
      <c r="A297" s="146"/>
      <c r="B297" s="148"/>
      <c r="C297" s="1">
        <v>2</v>
      </c>
      <c r="D297" s="4" t="s">
        <v>344</v>
      </c>
      <c r="E297" s="4">
        <v>96409341.6426</v>
      </c>
      <c r="F297" s="109">
        <f t="shared" ref="F297:F306" si="86">-4907596.13</f>
        <v>-4907596.13</v>
      </c>
      <c r="G297" s="4">
        <v>27051854.083900001</v>
      </c>
      <c r="H297" s="4">
        <v>4057778.1126256082</v>
      </c>
      <c r="I297" s="4">
        <v>5587729.8452000003</v>
      </c>
      <c r="J297" s="4">
        <v>3825569.2151743914</v>
      </c>
      <c r="K297" s="4">
        <v>0</v>
      </c>
      <c r="L297" s="4">
        <f t="shared" si="71"/>
        <v>3825569.2151743914</v>
      </c>
      <c r="M297" s="4">
        <v>94028815.745700002</v>
      </c>
      <c r="N297" s="5">
        <f t="shared" ref="N297:N306" si="87">E297+F297+G297+H297+L297+M297</f>
        <v>220465762.67000002</v>
      </c>
      <c r="O297" s="8"/>
      <c r="P297" s="148"/>
      <c r="Q297" s="9">
        <v>9</v>
      </c>
      <c r="R297" s="105" t="s">
        <v>64</v>
      </c>
      <c r="S297" s="4" t="s">
        <v>694</v>
      </c>
      <c r="T297" s="4">
        <v>91763779.7104</v>
      </c>
      <c r="U297" s="4">
        <v>0</v>
      </c>
      <c r="V297" s="4">
        <v>25748338.663199998</v>
      </c>
      <c r="W297" s="4">
        <v>3862250.7995155794</v>
      </c>
      <c r="X297" s="4">
        <v>5223873.1037999997</v>
      </c>
      <c r="Y297" s="4">
        <v>3641231.0751844202</v>
      </c>
      <c r="Z297" s="4">
        <f t="shared" si="83"/>
        <v>1820615.5375922101</v>
      </c>
      <c r="AA297" s="4">
        <f t="shared" si="84"/>
        <v>1820615.5375922101</v>
      </c>
      <c r="AB297" s="4">
        <v>79740168.096799999</v>
      </c>
      <c r="AC297" s="5">
        <f t="shared" si="78"/>
        <v>202935152.80750781</v>
      </c>
    </row>
    <row r="298" spans="1:29" ht="24.9" customHeight="1" x14ac:dyDescent="0.25">
      <c r="A298" s="146"/>
      <c r="B298" s="148"/>
      <c r="C298" s="1">
        <v>3</v>
      </c>
      <c r="D298" s="4" t="s">
        <v>844</v>
      </c>
      <c r="E298" s="4">
        <v>97033884.172800004</v>
      </c>
      <c r="F298" s="109">
        <f t="shared" si="86"/>
        <v>-4907596.13</v>
      </c>
      <c r="G298" s="4">
        <v>27227096.784499999</v>
      </c>
      <c r="H298" s="4">
        <v>4084064.5176756131</v>
      </c>
      <c r="I298" s="4">
        <v>5484334.3817999996</v>
      </c>
      <c r="J298" s="4">
        <v>3850351.3642243873</v>
      </c>
      <c r="K298" s="4">
        <v>0</v>
      </c>
      <c r="L298" s="4">
        <f t="shared" si="71"/>
        <v>3850351.3642243873</v>
      </c>
      <c r="M298" s="4">
        <v>92211689.573500007</v>
      </c>
      <c r="N298" s="5">
        <f t="shared" si="87"/>
        <v>219499490.2827</v>
      </c>
      <c r="O298" s="8"/>
      <c r="P298" s="148"/>
      <c r="Q298" s="9">
        <v>10</v>
      </c>
      <c r="R298" s="105" t="s">
        <v>64</v>
      </c>
      <c r="S298" s="4" t="s">
        <v>695</v>
      </c>
      <c r="T298" s="4">
        <v>87051243.74440001</v>
      </c>
      <c r="U298" s="4">
        <v>0</v>
      </c>
      <c r="V298" s="4">
        <v>24426030.750399999</v>
      </c>
      <c r="W298" s="4">
        <v>3663904.6125255493</v>
      </c>
      <c r="X298" s="4">
        <v>4882653.1690999996</v>
      </c>
      <c r="Y298" s="4">
        <v>3454235.3731744504</v>
      </c>
      <c r="Z298" s="4">
        <f t="shared" si="83"/>
        <v>1727117.6865872252</v>
      </c>
      <c r="AA298" s="4">
        <f t="shared" si="84"/>
        <v>1727117.6865872252</v>
      </c>
      <c r="AB298" s="4">
        <v>73743389.769099995</v>
      </c>
      <c r="AC298" s="5">
        <f t="shared" si="78"/>
        <v>190611686.56301278</v>
      </c>
    </row>
    <row r="299" spans="1:29" ht="24.9" customHeight="1" x14ac:dyDescent="0.25">
      <c r="A299" s="146"/>
      <c r="B299" s="148"/>
      <c r="C299" s="1">
        <v>4</v>
      </c>
      <c r="D299" s="4" t="s">
        <v>345</v>
      </c>
      <c r="E299" s="4">
        <v>105731510.4052</v>
      </c>
      <c r="F299" s="109">
        <f t="shared" si="86"/>
        <v>-4907596.13</v>
      </c>
      <c r="G299" s="4">
        <v>29667595.928100001</v>
      </c>
      <c r="H299" s="4">
        <v>4450139.3892306676</v>
      </c>
      <c r="I299" s="4">
        <v>5534476.9583000001</v>
      </c>
      <c r="J299" s="4">
        <v>4195477.3716693325</v>
      </c>
      <c r="K299" s="4">
        <v>0</v>
      </c>
      <c r="L299" s="4">
        <f t="shared" si="71"/>
        <v>4195477.3716693325</v>
      </c>
      <c r="M299" s="4">
        <v>93092921.545200005</v>
      </c>
      <c r="N299" s="5">
        <f t="shared" si="87"/>
        <v>232230048.50940001</v>
      </c>
      <c r="O299" s="8"/>
      <c r="P299" s="148"/>
      <c r="Q299" s="9">
        <v>11</v>
      </c>
      <c r="R299" s="105" t="s">
        <v>64</v>
      </c>
      <c r="S299" s="4" t="s">
        <v>696</v>
      </c>
      <c r="T299" s="4">
        <v>120272583.11410001</v>
      </c>
      <c r="U299" s="4">
        <v>0</v>
      </c>
      <c r="V299" s="4">
        <v>33747729.351300001</v>
      </c>
      <c r="W299" s="4">
        <v>5062159.402725759</v>
      </c>
      <c r="X299" s="4">
        <v>6757047.4671</v>
      </c>
      <c r="Y299" s="4">
        <v>4772474.155974241</v>
      </c>
      <c r="Z299" s="4">
        <f t="shared" si="83"/>
        <v>2386237.0779871205</v>
      </c>
      <c r="AA299" s="4">
        <f t="shared" si="84"/>
        <v>2386237.0779871205</v>
      </c>
      <c r="AB299" s="4">
        <v>106684979.5195</v>
      </c>
      <c r="AC299" s="5">
        <f t="shared" si="78"/>
        <v>268153688.46561289</v>
      </c>
    </row>
    <row r="300" spans="1:29" ht="24.9" customHeight="1" x14ac:dyDescent="0.25">
      <c r="A300" s="146"/>
      <c r="B300" s="148"/>
      <c r="C300" s="1">
        <v>5</v>
      </c>
      <c r="D300" s="4" t="s">
        <v>346</v>
      </c>
      <c r="E300" s="4">
        <v>102838364.0617</v>
      </c>
      <c r="F300" s="109">
        <f t="shared" si="86"/>
        <v>-4907596.13</v>
      </c>
      <c r="G300" s="4">
        <v>28855797.285</v>
      </c>
      <c r="H300" s="4">
        <v>4328369.5927106487</v>
      </c>
      <c r="I300" s="4">
        <v>5821629.1644000001</v>
      </c>
      <c r="J300" s="4">
        <v>4080675.9282893506</v>
      </c>
      <c r="K300" s="4">
        <v>0</v>
      </c>
      <c r="L300" s="4">
        <f t="shared" si="71"/>
        <v>4080675.9282893506</v>
      </c>
      <c r="M300" s="4">
        <v>98139485.216199994</v>
      </c>
      <c r="N300" s="5">
        <f t="shared" si="87"/>
        <v>233335095.95389998</v>
      </c>
      <c r="O300" s="8"/>
      <c r="P300" s="148"/>
      <c r="Q300" s="9">
        <v>12</v>
      </c>
      <c r="R300" s="105" t="s">
        <v>64</v>
      </c>
      <c r="S300" s="4" t="s">
        <v>697</v>
      </c>
      <c r="T300" s="4">
        <v>80973797.462300003</v>
      </c>
      <c r="U300" s="4">
        <v>0</v>
      </c>
      <c r="V300" s="4">
        <v>22720737.599100001</v>
      </c>
      <c r="W300" s="4">
        <v>3408110.6399005111</v>
      </c>
      <c r="X300" s="4">
        <v>4794272.6547999997</v>
      </c>
      <c r="Y300" s="4">
        <v>3213079.3710994888</v>
      </c>
      <c r="Z300" s="4">
        <f t="shared" si="83"/>
        <v>1606539.6855497444</v>
      </c>
      <c r="AA300" s="4">
        <f t="shared" si="84"/>
        <v>1606539.6855497444</v>
      </c>
      <c r="AB300" s="4">
        <v>72190144.1972</v>
      </c>
      <c r="AC300" s="5">
        <f t="shared" si="78"/>
        <v>180899329.58405024</v>
      </c>
    </row>
    <row r="301" spans="1:29" ht="24.9" customHeight="1" x14ac:dyDescent="0.25">
      <c r="A301" s="146"/>
      <c r="B301" s="148"/>
      <c r="C301" s="1">
        <v>6</v>
      </c>
      <c r="D301" s="4" t="s">
        <v>48</v>
      </c>
      <c r="E301" s="4">
        <v>111977915.00539999</v>
      </c>
      <c r="F301" s="109">
        <f t="shared" si="86"/>
        <v>-4907596.13</v>
      </c>
      <c r="G301" s="4">
        <v>31420297.7194</v>
      </c>
      <c r="H301" s="4">
        <v>4713044.6578607075</v>
      </c>
      <c r="I301" s="4">
        <v>6138751.6460999995</v>
      </c>
      <c r="J301" s="4">
        <v>4443337.7215392925</v>
      </c>
      <c r="K301" s="4">
        <v>0</v>
      </c>
      <c r="L301" s="4">
        <f t="shared" si="71"/>
        <v>4443337.7215392925</v>
      </c>
      <c r="M301" s="4">
        <v>103712762.24959999</v>
      </c>
      <c r="N301" s="5">
        <f t="shared" si="87"/>
        <v>251359761.22379997</v>
      </c>
      <c r="O301" s="8"/>
      <c r="P301" s="148"/>
      <c r="Q301" s="9">
        <v>13</v>
      </c>
      <c r="R301" s="105" t="s">
        <v>64</v>
      </c>
      <c r="S301" s="4" t="s">
        <v>698</v>
      </c>
      <c r="T301" s="4">
        <v>108101586.48840001</v>
      </c>
      <c r="U301" s="4">
        <v>0</v>
      </c>
      <c r="V301" s="4">
        <v>30332624.350400001</v>
      </c>
      <c r="W301" s="4">
        <v>4549893.6525256829</v>
      </c>
      <c r="X301" s="4">
        <v>5731082.2571999999</v>
      </c>
      <c r="Y301" s="4">
        <v>4289523.134774317</v>
      </c>
      <c r="Z301" s="4">
        <f t="shared" si="83"/>
        <v>2144761.5673871585</v>
      </c>
      <c r="AA301" s="4">
        <f t="shared" si="84"/>
        <v>2144761.5673871585</v>
      </c>
      <c r="AB301" s="4">
        <v>88654128.123799995</v>
      </c>
      <c r="AC301" s="5">
        <f t="shared" si="78"/>
        <v>233782994.18251288</v>
      </c>
    </row>
    <row r="302" spans="1:29" ht="24.9" customHeight="1" x14ac:dyDescent="0.25">
      <c r="A302" s="146"/>
      <c r="B302" s="148"/>
      <c r="C302" s="1">
        <v>7</v>
      </c>
      <c r="D302" s="4" t="s">
        <v>347</v>
      </c>
      <c r="E302" s="4">
        <v>87801032.934299991</v>
      </c>
      <c r="F302" s="109">
        <f t="shared" si="86"/>
        <v>-4907596.13</v>
      </c>
      <c r="G302" s="4">
        <v>24636416.875</v>
      </c>
      <c r="H302" s="4">
        <v>3695462.5312705543</v>
      </c>
      <c r="I302" s="4">
        <v>4964236.8174999999</v>
      </c>
      <c r="J302" s="4">
        <v>3483987.3701294451</v>
      </c>
      <c r="K302" s="4">
        <v>0</v>
      </c>
      <c r="L302" s="4">
        <f t="shared" si="71"/>
        <v>3483987.3701294451</v>
      </c>
      <c r="M302" s="4">
        <v>83071221.843999997</v>
      </c>
      <c r="N302" s="5">
        <f t="shared" si="87"/>
        <v>197780525.42469999</v>
      </c>
      <c r="O302" s="8"/>
      <c r="P302" s="148"/>
      <c r="Q302" s="9">
        <v>14</v>
      </c>
      <c r="R302" s="105" t="s">
        <v>64</v>
      </c>
      <c r="S302" s="4" t="s">
        <v>699</v>
      </c>
      <c r="T302" s="4">
        <v>107945235.84550001</v>
      </c>
      <c r="U302" s="4">
        <v>0</v>
      </c>
      <c r="V302" s="4">
        <v>30288753.344799999</v>
      </c>
      <c r="W302" s="4">
        <v>4543313.0017556818</v>
      </c>
      <c r="X302" s="4">
        <v>5783192.3783</v>
      </c>
      <c r="Y302" s="4">
        <v>4283319.0657443181</v>
      </c>
      <c r="Z302" s="4">
        <f t="shared" si="83"/>
        <v>2141659.532872159</v>
      </c>
      <c r="AA302" s="4">
        <f t="shared" si="84"/>
        <v>2141659.532872159</v>
      </c>
      <c r="AB302" s="4">
        <v>89569938.757799998</v>
      </c>
      <c r="AC302" s="5">
        <f t="shared" si="78"/>
        <v>234488900.48272789</v>
      </c>
    </row>
    <row r="303" spans="1:29" ht="24.9" customHeight="1" x14ac:dyDescent="0.25">
      <c r="A303" s="146"/>
      <c r="B303" s="148"/>
      <c r="C303" s="1">
        <v>8</v>
      </c>
      <c r="D303" s="4" t="s">
        <v>348</v>
      </c>
      <c r="E303" s="4">
        <v>94182780.901700005</v>
      </c>
      <c r="F303" s="109">
        <f t="shared" si="86"/>
        <v>-4907596.13</v>
      </c>
      <c r="G303" s="4">
        <v>26427095.162700001</v>
      </c>
      <c r="H303" s="4">
        <v>3964064.2743655946</v>
      </c>
      <c r="I303" s="4">
        <v>5416305.0361000001</v>
      </c>
      <c r="J303" s="4">
        <v>3737218.2101344056</v>
      </c>
      <c r="K303" s="4">
        <v>0</v>
      </c>
      <c r="L303" s="4">
        <f t="shared" si="71"/>
        <v>3737218.2101344056</v>
      </c>
      <c r="M303" s="4">
        <v>91016106.125699997</v>
      </c>
      <c r="N303" s="5">
        <f t="shared" si="87"/>
        <v>214419668.54460001</v>
      </c>
      <c r="O303" s="8"/>
      <c r="P303" s="148"/>
      <c r="Q303" s="9">
        <v>15</v>
      </c>
      <c r="R303" s="105" t="s">
        <v>64</v>
      </c>
      <c r="S303" s="4" t="s">
        <v>700</v>
      </c>
      <c r="T303" s="4">
        <v>85306558.244100004</v>
      </c>
      <c r="U303" s="4">
        <v>0</v>
      </c>
      <c r="V303" s="4">
        <v>23936482.987</v>
      </c>
      <c r="W303" s="4">
        <v>3590472.4480605386</v>
      </c>
      <c r="X303" s="4">
        <v>5133584.6675000004</v>
      </c>
      <c r="Y303" s="4">
        <v>3385005.4103394612</v>
      </c>
      <c r="Z303" s="4">
        <f t="shared" si="83"/>
        <v>1692502.7051697306</v>
      </c>
      <c r="AA303" s="4">
        <f t="shared" si="84"/>
        <v>1692502.7051697306</v>
      </c>
      <c r="AB303" s="4">
        <v>78153391.700800002</v>
      </c>
      <c r="AC303" s="5">
        <f t="shared" si="78"/>
        <v>192679408.08513027</v>
      </c>
    </row>
    <row r="304" spans="1:29" ht="24.9" customHeight="1" x14ac:dyDescent="0.25">
      <c r="A304" s="146"/>
      <c r="B304" s="148"/>
      <c r="C304" s="1">
        <v>9</v>
      </c>
      <c r="D304" s="4" t="s">
        <v>349</v>
      </c>
      <c r="E304" s="4">
        <v>85864795.900099993</v>
      </c>
      <c r="F304" s="109">
        <f t="shared" si="86"/>
        <v>-4907596.13</v>
      </c>
      <c r="G304" s="4">
        <v>24093120.9575</v>
      </c>
      <c r="H304" s="4">
        <v>3613968.1435955418</v>
      </c>
      <c r="I304" s="4">
        <v>4848767.7849000003</v>
      </c>
      <c r="J304" s="4">
        <v>3407156.5500044576</v>
      </c>
      <c r="K304" s="4">
        <v>0</v>
      </c>
      <c r="L304" s="4">
        <f t="shared" si="71"/>
        <v>3407156.5500044576</v>
      </c>
      <c r="M304" s="4">
        <v>81041908.425400004</v>
      </c>
      <c r="N304" s="5">
        <f t="shared" si="87"/>
        <v>193113353.8466</v>
      </c>
      <c r="O304" s="8"/>
      <c r="P304" s="148"/>
      <c r="Q304" s="9">
        <v>16</v>
      </c>
      <c r="R304" s="105" t="s">
        <v>64</v>
      </c>
      <c r="S304" s="4" t="s">
        <v>701</v>
      </c>
      <c r="T304" s="4">
        <v>108696049.2217</v>
      </c>
      <c r="U304" s="4">
        <v>0</v>
      </c>
      <c r="V304" s="4">
        <v>30499426.8495</v>
      </c>
      <c r="W304" s="4">
        <v>4574914.0273756869</v>
      </c>
      <c r="X304" s="4">
        <v>5893374.8767999997</v>
      </c>
      <c r="Y304" s="4">
        <v>4313111.702924314</v>
      </c>
      <c r="Z304" s="4">
        <f t="shared" si="83"/>
        <v>2156555.851462157</v>
      </c>
      <c r="AA304" s="4">
        <f t="shared" si="84"/>
        <v>2156555.851462157</v>
      </c>
      <c r="AB304" s="4">
        <v>91506343.851199999</v>
      </c>
      <c r="AC304" s="5">
        <f t="shared" si="78"/>
        <v>237433289.80123788</v>
      </c>
    </row>
    <row r="305" spans="1:29" ht="24.9" customHeight="1" x14ac:dyDescent="0.25">
      <c r="A305" s="146"/>
      <c r="B305" s="148"/>
      <c r="C305" s="1">
        <v>10</v>
      </c>
      <c r="D305" s="4" t="s">
        <v>350</v>
      </c>
      <c r="E305" s="4">
        <v>81431888.967000008</v>
      </c>
      <c r="F305" s="109">
        <f t="shared" si="86"/>
        <v>-4907596.13</v>
      </c>
      <c r="G305" s="4">
        <v>22849275.190299999</v>
      </c>
      <c r="H305" s="4">
        <v>3427391.2785455142</v>
      </c>
      <c r="I305" s="4">
        <v>4981278.9336999999</v>
      </c>
      <c r="J305" s="4">
        <v>3231256.6630544863</v>
      </c>
      <c r="K305" s="4">
        <v>0</v>
      </c>
      <c r="L305" s="4">
        <f t="shared" si="71"/>
        <v>3231256.6630544863</v>
      </c>
      <c r="M305" s="4">
        <v>83370728.944999993</v>
      </c>
      <c r="N305" s="5">
        <f t="shared" si="87"/>
        <v>189402944.91390002</v>
      </c>
      <c r="O305" s="8"/>
      <c r="P305" s="149"/>
      <c r="Q305" s="9">
        <v>17</v>
      </c>
      <c r="R305" s="105" t="s">
        <v>64</v>
      </c>
      <c r="S305" s="4" t="s">
        <v>702</v>
      </c>
      <c r="T305" s="4">
        <v>115490036.1656</v>
      </c>
      <c r="U305" s="4">
        <v>0</v>
      </c>
      <c r="V305" s="4">
        <v>32405776.797800001</v>
      </c>
      <c r="W305" s="4">
        <v>4860866.5197157292</v>
      </c>
      <c r="X305" s="4">
        <v>5433257.6120999996</v>
      </c>
      <c r="Y305" s="4">
        <v>4582700.3844842706</v>
      </c>
      <c r="Z305" s="4">
        <f t="shared" si="83"/>
        <v>2291350.1922421353</v>
      </c>
      <c r="AA305" s="4">
        <f t="shared" si="84"/>
        <v>2291350.1922421353</v>
      </c>
      <c r="AB305" s="4">
        <v>83420001.405200005</v>
      </c>
      <c r="AC305" s="5">
        <f t="shared" si="78"/>
        <v>238468031.08055788</v>
      </c>
    </row>
    <row r="306" spans="1:29" ht="24.9" customHeight="1" x14ac:dyDescent="0.25">
      <c r="A306" s="146"/>
      <c r="B306" s="149"/>
      <c r="C306" s="1">
        <v>11</v>
      </c>
      <c r="D306" s="4" t="s">
        <v>351</v>
      </c>
      <c r="E306" s="4">
        <v>111141322.0306</v>
      </c>
      <c r="F306" s="109">
        <f t="shared" si="86"/>
        <v>-4907596.13</v>
      </c>
      <c r="G306" s="4">
        <v>31185554.999400001</v>
      </c>
      <c r="H306" s="4">
        <v>4677833.2499007015</v>
      </c>
      <c r="I306" s="4">
        <v>6012033.8229999999</v>
      </c>
      <c r="J306" s="4">
        <v>4410141.3083992982</v>
      </c>
      <c r="K306" s="4">
        <v>0</v>
      </c>
      <c r="L306" s="4">
        <f t="shared" ref="L306" si="88">J306-K306</f>
        <v>4410141.3083992982</v>
      </c>
      <c r="M306" s="4">
        <v>101485756.6804</v>
      </c>
      <c r="N306" s="5">
        <f t="shared" si="87"/>
        <v>247993012.13870001</v>
      </c>
      <c r="O306" s="8"/>
      <c r="P306" s="1"/>
      <c r="Q306" s="154"/>
      <c r="R306" s="155"/>
      <c r="S306" s="11"/>
      <c r="T306" s="11">
        <f>T289+T290+T291+T292+T293+T294+T295+T296+T297+T298+T299+T300+T301+T302+T303+T304+T305</f>
        <v>1725012443.2706003</v>
      </c>
      <c r="U306" s="11">
        <f t="shared" ref="U306:AB306" si="89">U289+U290+U291+U292+U293+U294+U295+U296+U297+U298+U299+U300+U301+U302+U303+U304+U305</f>
        <v>0</v>
      </c>
      <c r="V306" s="11">
        <f t="shared" si="89"/>
        <v>484027627.54229999</v>
      </c>
      <c r="W306" s="11">
        <f t="shared" si="89"/>
        <v>72604144.131580904</v>
      </c>
      <c r="X306" s="11">
        <f t="shared" si="89"/>
        <v>96634096.635000005</v>
      </c>
      <c r="Y306" s="11">
        <f t="shared" si="89"/>
        <v>68449326.448119104</v>
      </c>
      <c r="Z306" s="11">
        <f t="shared" si="89"/>
        <v>34224663.224059552</v>
      </c>
      <c r="AA306" s="11">
        <f t="shared" si="89"/>
        <v>34224663.224059552</v>
      </c>
      <c r="AB306" s="11">
        <f t="shared" si="89"/>
        <v>1493160702.2441001</v>
      </c>
      <c r="AC306" s="6">
        <f t="shared" ref="AC306" si="90">T306+U306+V306+W306+AA306+AB306</f>
        <v>3809029580.412641</v>
      </c>
    </row>
    <row r="307" spans="1:29" ht="24.9" customHeight="1" x14ac:dyDescent="0.25">
      <c r="A307" s="1"/>
      <c r="B307" s="153" t="s">
        <v>834</v>
      </c>
      <c r="C307" s="154"/>
      <c r="D307" s="11"/>
      <c r="E307" s="11">
        <f>SUM(E296:E306)</f>
        <v>1107165559.6369998</v>
      </c>
      <c r="F307" s="11">
        <f t="shared" ref="F307:M307" si="91">SUM(F296:F306)</f>
        <v>-53983557.430000007</v>
      </c>
      <c r="G307" s="11">
        <f t="shared" si="91"/>
        <v>310663683.16250002</v>
      </c>
      <c r="H307" s="11">
        <f t="shared" si="91"/>
        <v>46599552.474286988</v>
      </c>
      <c r="I307" s="11">
        <f t="shared" si="91"/>
        <v>61622431.866200007</v>
      </c>
      <c r="J307" s="11">
        <f t="shared" si="91"/>
        <v>43932863.858213007</v>
      </c>
      <c r="K307" s="11">
        <f t="shared" si="91"/>
        <v>0</v>
      </c>
      <c r="L307" s="11">
        <f t="shared" si="91"/>
        <v>43932863.858213007</v>
      </c>
      <c r="M307" s="11">
        <f t="shared" si="91"/>
        <v>1037083266.1933001</v>
      </c>
      <c r="N307" s="6">
        <f>E307+F307+G307+H307+L307+M307</f>
        <v>2491461367.8952999</v>
      </c>
      <c r="O307" s="8"/>
      <c r="P307" s="147">
        <v>32</v>
      </c>
      <c r="Q307" s="9">
        <v>1</v>
      </c>
      <c r="R307" s="105" t="s">
        <v>65</v>
      </c>
      <c r="S307" s="4" t="s">
        <v>703</v>
      </c>
      <c r="T307" s="4">
        <v>76842054.679500014</v>
      </c>
      <c r="U307" s="4">
        <v>0</v>
      </c>
      <c r="V307" s="4">
        <v>21561396.595699999</v>
      </c>
      <c r="W307" s="4">
        <v>3234209.4893154856</v>
      </c>
      <c r="X307" s="4">
        <v>6313203.0670999996</v>
      </c>
      <c r="Y307" s="4">
        <v>3049129.8229845148</v>
      </c>
      <c r="Z307" s="4">
        <f>Y307/2</f>
        <v>1524564.9114922574</v>
      </c>
      <c r="AA307" s="4">
        <f>Y307-Z307</f>
        <v>1524564.9114922574</v>
      </c>
      <c r="AB307" s="4">
        <v>192650042.97330001</v>
      </c>
      <c r="AC307" s="5">
        <f t="shared" si="78"/>
        <v>295812268.64930773</v>
      </c>
    </row>
    <row r="308" spans="1:29" ht="24.9" customHeight="1" x14ac:dyDescent="0.25">
      <c r="A308" s="146">
        <v>16</v>
      </c>
      <c r="B308" s="147" t="s">
        <v>918</v>
      </c>
      <c r="C308" s="1">
        <v>1</v>
      </c>
      <c r="D308" s="4" t="s">
        <v>352</v>
      </c>
      <c r="E308" s="4">
        <v>86878746.333000004</v>
      </c>
      <c r="F308" s="4">
        <v>0</v>
      </c>
      <c r="G308" s="4">
        <v>24377629.063200001</v>
      </c>
      <c r="H308" s="4">
        <v>3656644.3595155482</v>
      </c>
      <c r="I308" s="4">
        <v>5720616.9074999997</v>
      </c>
      <c r="J308" s="4">
        <v>3447390.592684452</v>
      </c>
      <c r="K308" s="4">
        <f t="shared" ref="K308:K334" si="92">J308/2</f>
        <v>1723695.296342226</v>
      </c>
      <c r="L308" s="4">
        <f>J308/2</f>
        <v>1723695.296342226</v>
      </c>
      <c r="M308" s="4">
        <v>87357215.813800007</v>
      </c>
      <c r="N308" s="5">
        <f>E308+F308+G308+H308+L308+M308</f>
        <v>203993930.86585778</v>
      </c>
      <c r="O308" s="8"/>
      <c r="P308" s="148"/>
      <c r="Q308" s="9">
        <v>2</v>
      </c>
      <c r="R308" s="105" t="s">
        <v>65</v>
      </c>
      <c r="S308" s="4" t="s">
        <v>704</v>
      </c>
      <c r="T308" s="4">
        <v>96008179.573600009</v>
      </c>
      <c r="U308" s="4">
        <v>0</v>
      </c>
      <c r="V308" s="4">
        <v>26939290.533799998</v>
      </c>
      <c r="W308" s="4">
        <v>4040893.5801006062</v>
      </c>
      <c r="X308" s="4">
        <v>7134782.1271000002</v>
      </c>
      <c r="Y308" s="4">
        <v>3809650.9105993942</v>
      </c>
      <c r="Z308" s="4">
        <f t="shared" ref="Z308:Z329" si="93">Y308/2</f>
        <v>1904825.4552996971</v>
      </c>
      <c r="AA308" s="4">
        <f t="shared" ref="AA308:AA329" si="94">Y308-Z308</f>
        <v>1904825.4552996971</v>
      </c>
      <c r="AB308" s="4">
        <v>207088904.83430001</v>
      </c>
      <c r="AC308" s="5">
        <f t="shared" si="78"/>
        <v>335982093.97710031</v>
      </c>
    </row>
    <row r="309" spans="1:29" ht="24.9" customHeight="1" x14ac:dyDescent="0.25">
      <c r="A309" s="146"/>
      <c r="B309" s="148"/>
      <c r="C309" s="1">
        <v>2</v>
      </c>
      <c r="D309" s="4" t="s">
        <v>353</v>
      </c>
      <c r="E309" s="4">
        <v>81757279.543500006</v>
      </c>
      <c r="F309" s="4">
        <v>0</v>
      </c>
      <c r="G309" s="4">
        <v>22940577.7368</v>
      </c>
      <c r="H309" s="4">
        <v>3441086.6604855163</v>
      </c>
      <c r="I309" s="4">
        <v>5474673.8302999996</v>
      </c>
      <c r="J309" s="4">
        <v>3244168.3182144836</v>
      </c>
      <c r="K309" s="4">
        <f t="shared" si="92"/>
        <v>1622084.1591072418</v>
      </c>
      <c r="L309" s="4">
        <f t="shared" ref="L309:L334" si="95">J309/2</f>
        <v>1622084.1591072418</v>
      </c>
      <c r="M309" s="4">
        <v>83034883.015900001</v>
      </c>
      <c r="N309" s="5">
        <f t="shared" ref="N309:N335" si="96">E309+F309+G309+H309+L309+M309</f>
        <v>192795911.11579275</v>
      </c>
      <c r="O309" s="8"/>
      <c r="P309" s="148"/>
      <c r="Q309" s="9">
        <v>3</v>
      </c>
      <c r="R309" s="105" t="s">
        <v>65</v>
      </c>
      <c r="S309" s="4" t="s">
        <v>705</v>
      </c>
      <c r="T309" s="4">
        <v>88443671.831699997</v>
      </c>
      <c r="U309" s="4">
        <v>0</v>
      </c>
      <c r="V309" s="4">
        <v>24816737.302200001</v>
      </c>
      <c r="W309" s="4">
        <v>3722510.5953355581</v>
      </c>
      <c r="X309" s="4">
        <v>6206468.7401000001</v>
      </c>
      <c r="Y309" s="4">
        <v>3509487.591864442</v>
      </c>
      <c r="Z309" s="4">
        <f t="shared" si="93"/>
        <v>1754743.795932221</v>
      </c>
      <c r="AA309" s="4">
        <f t="shared" si="94"/>
        <v>1754743.795932221</v>
      </c>
      <c r="AB309" s="4">
        <v>190774237.85890001</v>
      </c>
      <c r="AC309" s="5">
        <f t="shared" si="78"/>
        <v>309511901.38406777</v>
      </c>
    </row>
    <row r="310" spans="1:29" ht="24.9" customHeight="1" x14ac:dyDescent="0.25">
      <c r="A310" s="146"/>
      <c r="B310" s="148"/>
      <c r="C310" s="1">
        <v>3</v>
      </c>
      <c r="D310" s="4" t="s">
        <v>354</v>
      </c>
      <c r="E310" s="4">
        <v>75109560.624500006</v>
      </c>
      <c r="F310" s="4">
        <v>0</v>
      </c>
      <c r="G310" s="4">
        <v>21075269.675000001</v>
      </c>
      <c r="H310" s="4">
        <v>3161290.4512554742</v>
      </c>
      <c r="I310" s="4">
        <v>5077478.2449000003</v>
      </c>
      <c r="J310" s="4">
        <v>2980383.6225445257</v>
      </c>
      <c r="K310" s="4">
        <f t="shared" si="92"/>
        <v>1490191.8112722628</v>
      </c>
      <c r="L310" s="4">
        <f t="shared" si="95"/>
        <v>1490191.8112722628</v>
      </c>
      <c r="M310" s="4">
        <v>76054359.207399994</v>
      </c>
      <c r="N310" s="5">
        <f t="shared" si="96"/>
        <v>176890671.76942772</v>
      </c>
      <c r="O310" s="8"/>
      <c r="P310" s="148"/>
      <c r="Q310" s="9">
        <v>4</v>
      </c>
      <c r="R310" s="105" t="s">
        <v>65</v>
      </c>
      <c r="S310" s="4" t="s">
        <v>706</v>
      </c>
      <c r="T310" s="4">
        <v>94411847.61150001</v>
      </c>
      <c r="U310" s="4">
        <v>0</v>
      </c>
      <c r="V310" s="4">
        <v>26491369.838799998</v>
      </c>
      <c r="W310" s="4">
        <v>3973705.4758205959</v>
      </c>
      <c r="X310" s="4">
        <v>6753038.7229000004</v>
      </c>
      <c r="Y310" s="4">
        <v>3746307.6877794038</v>
      </c>
      <c r="Z310" s="4">
        <f t="shared" si="93"/>
        <v>1873153.8438897019</v>
      </c>
      <c r="AA310" s="4">
        <f t="shared" si="94"/>
        <v>1873153.8438897019</v>
      </c>
      <c r="AB310" s="4">
        <v>200379945.77320001</v>
      </c>
      <c r="AC310" s="5">
        <f t="shared" si="78"/>
        <v>327130022.54321033</v>
      </c>
    </row>
    <row r="311" spans="1:29" ht="24.9" customHeight="1" x14ac:dyDescent="0.25">
      <c r="A311" s="146"/>
      <c r="B311" s="148"/>
      <c r="C311" s="1">
        <v>4</v>
      </c>
      <c r="D311" s="4" t="s">
        <v>355</v>
      </c>
      <c r="E311" s="4">
        <v>79884811.774800003</v>
      </c>
      <c r="F311" s="4">
        <v>0</v>
      </c>
      <c r="G311" s="4">
        <v>22415175.073600002</v>
      </c>
      <c r="H311" s="4">
        <v>3362276.2610705043</v>
      </c>
      <c r="I311" s="4">
        <v>5421917.7981000002</v>
      </c>
      <c r="J311" s="4">
        <v>3169867.8932294953</v>
      </c>
      <c r="K311" s="4">
        <f t="shared" si="92"/>
        <v>1584933.9466147476</v>
      </c>
      <c r="L311" s="4">
        <f t="shared" si="95"/>
        <v>1584933.9466147476</v>
      </c>
      <c r="M311" s="4">
        <v>82107720.800799996</v>
      </c>
      <c r="N311" s="5">
        <f t="shared" si="96"/>
        <v>189354917.85688525</v>
      </c>
      <c r="O311" s="8"/>
      <c r="P311" s="148"/>
      <c r="Q311" s="9">
        <v>5</v>
      </c>
      <c r="R311" s="105" t="s">
        <v>65</v>
      </c>
      <c r="S311" s="4" t="s">
        <v>707</v>
      </c>
      <c r="T311" s="4">
        <v>87637814.698400006</v>
      </c>
      <c r="U311" s="4">
        <v>0</v>
      </c>
      <c r="V311" s="4">
        <v>24590618.865899999</v>
      </c>
      <c r="W311" s="4">
        <v>3688592.8299005534</v>
      </c>
      <c r="X311" s="4">
        <v>6843376.8447000002</v>
      </c>
      <c r="Y311" s="4">
        <v>3477510.7918994469</v>
      </c>
      <c r="Z311" s="4">
        <f t="shared" si="93"/>
        <v>1738755.3959497234</v>
      </c>
      <c r="AA311" s="4">
        <f t="shared" si="94"/>
        <v>1738755.3959497234</v>
      </c>
      <c r="AB311" s="4">
        <v>201967595.36770001</v>
      </c>
      <c r="AC311" s="5">
        <f t="shared" si="78"/>
        <v>319623377.15785027</v>
      </c>
    </row>
    <row r="312" spans="1:29" ht="24.9" customHeight="1" x14ac:dyDescent="0.25">
      <c r="A312" s="146"/>
      <c r="B312" s="148"/>
      <c r="C312" s="1">
        <v>5</v>
      </c>
      <c r="D312" s="4" t="s">
        <v>356</v>
      </c>
      <c r="E312" s="4">
        <v>85660987.680399999</v>
      </c>
      <c r="F312" s="4">
        <v>0</v>
      </c>
      <c r="G312" s="4">
        <v>24035933.6547</v>
      </c>
      <c r="H312" s="4">
        <v>3605390.0481605409</v>
      </c>
      <c r="I312" s="4">
        <v>5350499.9034000002</v>
      </c>
      <c r="J312" s="4">
        <v>3399069.3414394595</v>
      </c>
      <c r="K312" s="4">
        <f t="shared" si="92"/>
        <v>1699534.6707197297</v>
      </c>
      <c r="L312" s="4">
        <f t="shared" si="95"/>
        <v>1699534.6707197297</v>
      </c>
      <c r="M312" s="4">
        <v>80852585.212200001</v>
      </c>
      <c r="N312" s="5">
        <f t="shared" si="96"/>
        <v>195854431.26618028</v>
      </c>
      <c r="O312" s="8"/>
      <c r="P312" s="148"/>
      <c r="Q312" s="9">
        <v>6</v>
      </c>
      <c r="R312" s="105" t="s">
        <v>65</v>
      </c>
      <c r="S312" s="4" t="s">
        <v>708</v>
      </c>
      <c r="T312" s="4">
        <v>87623170.566300005</v>
      </c>
      <c r="U312" s="4">
        <v>0</v>
      </c>
      <c r="V312" s="4">
        <v>24586509.8147</v>
      </c>
      <c r="W312" s="4">
        <v>3687976.4722405532</v>
      </c>
      <c r="X312" s="4">
        <v>6796255.1448999997</v>
      </c>
      <c r="Y312" s="4">
        <v>3476929.7055594469</v>
      </c>
      <c r="Z312" s="4">
        <f t="shared" si="93"/>
        <v>1738464.8527797235</v>
      </c>
      <c r="AA312" s="4">
        <f t="shared" si="94"/>
        <v>1738464.8527797235</v>
      </c>
      <c r="AB312" s="4">
        <v>201139453.86759999</v>
      </c>
      <c r="AC312" s="5">
        <f t="shared" si="78"/>
        <v>318775575.57362026</v>
      </c>
    </row>
    <row r="313" spans="1:29" ht="24.9" customHeight="1" x14ac:dyDescent="0.25">
      <c r="A313" s="146"/>
      <c r="B313" s="148"/>
      <c r="C313" s="1">
        <v>6</v>
      </c>
      <c r="D313" s="4" t="s">
        <v>357</v>
      </c>
      <c r="E313" s="4">
        <v>85947821.204300001</v>
      </c>
      <c r="F313" s="4">
        <v>0</v>
      </c>
      <c r="G313" s="4">
        <v>24116417.335000001</v>
      </c>
      <c r="H313" s="4">
        <v>3617462.6003005425</v>
      </c>
      <c r="I313" s="4">
        <v>5365137.2429</v>
      </c>
      <c r="J313" s="4">
        <v>3410451.0340994573</v>
      </c>
      <c r="K313" s="4">
        <f t="shared" si="92"/>
        <v>1705225.5170497287</v>
      </c>
      <c r="L313" s="4">
        <f t="shared" si="95"/>
        <v>1705225.5170497287</v>
      </c>
      <c r="M313" s="4">
        <v>81109829.503600001</v>
      </c>
      <c r="N313" s="5">
        <f t="shared" si="96"/>
        <v>196496756.16025025</v>
      </c>
      <c r="O313" s="8"/>
      <c r="P313" s="148"/>
      <c r="Q313" s="9">
        <v>7</v>
      </c>
      <c r="R313" s="105" t="s">
        <v>65</v>
      </c>
      <c r="S313" s="4" t="s">
        <v>709</v>
      </c>
      <c r="T313" s="4">
        <v>94963466.885399997</v>
      </c>
      <c r="U313" s="4">
        <v>0</v>
      </c>
      <c r="V313" s="4">
        <v>26646150.732999999</v>
      </c>
      <c r="W313" s="4">
        <v>3996922.6100005996</v>
      </c>
      <c r="X313" s="4">
        <v>7138240.2357999999</v>
      </c>
      <c r="Y313" s="4">
        <v>3768196.2068994003</v>
      </c>
      <c r="Z313" s="4">
        <f t="shared" si="93"/>
        <v>1884098.1034497002</v>
      </c>
      <c r="AA313" s="4">
        <f t="shared" si="94"/>
        <v>1884098.1034497002</v>
      </c>
      <c r="AB313" s="4">
        <v>207149679.45300001</v>
      </c>
      <c r="AC313" s="5">
        <f t="shared" si="78"/>
        <v>334640317.7848503</v>
      </c>
    </row>
    <row r="314" spans="1:29" ht="24.9" customHeight="1" x14ac:dyDescent="0.25">
      <c r="A314" s="146"/>
      <c r="B314" s="148"/>
      <c r="C314" s="1">
        <v>7</v>
      </c>
      <c r="D314" s="4" t="s">
        <v>358</v>
      </c>
      <c r="E314" s="4">
        <v>76927833.046399996</v>
      </c>
      <c r="F314" s="4">
        <v>0</v>
      </c>
      <c r="G314" s="4">
        <v>21585465.465300001</v>
      </c>
      <c r="H314" s="4">
        <v>3237819.8198004859</v>
      </c>
      <c r="I314" s="4">
        <v>4976249.0680999998</v>
      </c>
      <c r="J314" s="4">
        <v>3052533.5499995146</v>
      </c>
      <c r="K314" s="4">
        <f t="shared" si="92"/>
        <v>1526266.7749997573</v>
      </c>
      <c r="L314" s="4">
        <f t="shared" si="95"/>
        <v>1526266.7749997573</v>
      </c>
      <c r="M314" s="4">
        <v>74275304.491799995</v>
      </c>
      <c r="N314" s="5">
        <f t="shared" si="96"/>
        <v>177552689.59830022</v>
      </c>
      <c r="O314" s="8"/>
      <c r="P314" s="148"/>
      <c r="Q314" s="9">
        <v>8</v>
      </c>
      <c r="R314" s="105" t="s">
        <v>65</v>
      </c>
      <c r="S314" s="4" t="s">
        <v>710</v>
      </c>
      <c r="T314" s="4">
        <v>92001635.995499998</v>
      </c>
      <c r="U314" s="4">
        <v>0</v>
      </c>
      <c r="V314" s="4">
        <v>25815079.638700001</v>
      </c>
      <c r="W314" s="4">
        <v>3872261.9458205812</v>
      </c>
      <c r="X314" s="4">
        <v>6553054.7056</v>
      </c>
      <c r="Y314" s="4">
        <v>3650669.3274794188</v>
      </c>
      <c r="Z314" s="4">
        <f t="shared" si="93"/>
        <v>1825334.6637397094</v>
      </c>
      <c r="AA314" s="4">
        <f t="shared" si="94"/>
        <v>1825334.6637397094</v>
      </c>
      <c r="AB314" s="4">
        <v>196865321.6295</v>
      </c>
      <c r="AC314" s="5">
        <f t="shared" si="78"/>
        <v>320379633.87326032</v>
      </c>
    </row>
    <row r="315" spans="1:29" ht="24.9" customHeight="1" x14ac:dyDescent="0.25">
      <c r="A315" s="146"/>
      <c r="B315" s="148"/>
      <c r="C315" s="1">
        <v>8</v>
      </c>
      <c r="D315" s="4" t="s">
        <v>359</v>
      </c>
      <c r="E315" s="4">
        <v>81482507.683699995</v>
      </c>
      <c r="F315" s="4">
        <v>0</v>
      </c>
      <c r="G315" s="4">
        <v>22863478.483399998</v>
      </c>
      <c r="H315" s="4">
        <v>3429521.7725255145</v>
      </c>
      <c r="I315" s="4">
        <v>5260171.7186000003</v>
      </c>
      <c r="J315" s="4">
        <v>3233265.2381744855</v>
      </c>
      <c r="K315" s="4">
        <f t="shared" si="92"/>
        <v>1616632.6190872428</v>
      </c>
      <c r="L315" s="4">
        <f t="shared" si="95"/>
        <v>1616632.6190872428</v>
      </c>
      <c r="M315" s="4">
        <v>79265110.257400006</v>
      </c>
      <c r="N315" s="5">
        <f t="shared" si="96"/>
        <v>188657250.81611276</v>
      </c>
      <c r="O315" s="8"/>
      <c r="P315" s="148"/>
      <c r="Q315" s="9">
        <v>9</v>
      </c>
      <c r="R315" s="105" t="s">
        <v>65</v>
      </c>
      <c r="S315" s="4" t="s">
        <v>711</v>
      </c>
      <c r="T315" s="4">
        <v>87753618.728799999</v>
      </c>
      <c r="U315" s="4">
        <v>0</v>
      </c>
      <c r="V315" s="4">
        <v>24623112.7476</v>
      </c>
      <c r="W315" s="4">
        <v>3693466.9121405538</v>
      </c>
      <c r="X315" s="4">
        <v>6662531.6705</v>
      </c>
      <c r="Y315" s="4">
        <v>3482105.9516594461</v>
      </c>
      <c r="Z315" s="4">
        <f t="shared" si="93"/>
        <v>1741052.9758297231</v>
      </c>
      <c r="AA315" s="4">
        <f t="shared" si="94"/>
        <v>1741052.9758297231</v>
      </c>
      <c r="AB315" s="4">
        <v>198789327.30360001</v>
      </c>
      <c r="AC315" s="5">
        <f t="shared" si="78"/>
        <v>316600578.6679703</v>
      </c>
    </row>
    <row r="316" spans="1:29" ht="24.9" customHeight="1" x14ac:dyDescent="0.25">
      <c r="A316" s="146"/>
      <c r="B316" s="148"/>
      <c r="C316" s="1">
        <v>9</v>
      </c>
      <c r="D316" s="4" t="s">
        <v>360</v>
      </c>
      <c r="E316" s="4">
        <v>91674411.228699997</v>
      </c>
      <c r="F316" s="4">
        <v>0</v>
      </c>
      <c r="G316" s="4">
        <v>25723262.430100001</v>
      </c>
      <c r="H316" s="4">
        <v>3858489.3644655789</v>
      </c>
      <c r="I316" s="4">
        <v>5751262.9055000003</v>
      </c>
      <c r="J316" s="4">
        <v>3637684.8907344211</v>
      </c>
      <c r="K316" s="4">
        <f t="shared" si="92"/>
        <v>1818842.4453672105</v>
      </c>
      <c r="L316" s="4">
        <f t="shared" si="95"/>
        <v>1818842.4453672105</v>
      </c>
      <c r="M316" s="4">
        <v>87895804.676300004</v>
      </c>
      <c r="N316" s="5">
        <f t="shared" si="96"/>
        <v>210970810.14493281</v>
      </c>
      <c r="O316" s="8"/>
      <c r="P316" s="148"/>
      <c r="Q316" s="9">
        <v>10</v>
      </c>
      <c r="R316" s="105" t="s">
        <v>65</v>
      </c>
      <c r="S316" s="4" t="s">
        <v>712</v>
      </c>
      <c r="T316" s="4">
        <v>102905241.63000001</v>
      </c>
      <c r="U316" s="4">
        <v>0</v>
      </c>
      <c r="V316" s="4">
        <v>28874562.709399998</v>
      </c>
      <c r="W316" s="4">
        <v>4331184.4064056501</v>
      </c>
      <c r="X316" s="4">
        <v>7135070.3027999997</v>
      </c>
      <c r="Y316" s="4">
        <v>4083329.6623943504</v>
      </c>
      <c r="Z316" s="4">
        <f t="shared" si="93"/>
        <v>2041664.8311971752</v>
      </c>
      <c r="AA316" s="4">
        <f t="shared" si="94"/>
        <v>2041664.8311971752</v>
      </c>
      <c r="AB316" s="4">
        <v>207093969.3858</v>
      </c>
      <c r="AC316" s="5">
        <f t="shared" si="78"/>
        <v>345246622.96280283</v>
      </c>
    </row>
    <row r="317" spans="1:29" ht="24.9" customHeight="1" x14ac:dyDescent="0.25">
      <c r="A317" s="146"/>
      <c r="B317" s="148"/>
      <c r="C317" s="1">
        <v>10</v>
      </c>
      <c r="D317" s="4" t="s">
        <v>361</v>
      </c>
      <c r="E317" s="4">
        <v>81027349.136100009</v>
      </c>
      <c r="F317" s="4">
        <v>0</v>
      </c>
      <c r="G317" s="4">
        <v>22735763.8616</v>
      </c>
      <c r="H317" s="4">
        <v>3410364.5792305116</v>
      </c>
      <c r="I317" s="4">
        <v>5410738.5673000002</v>
      </c>
      <c r="J317" s="4">
        <v>3215204.3272694889</v>
      </c>
      <c r="K317" s="4">
        <f t="shared" si="92"/>
        <v>1607602.1636347445</v>
      </c>
      <c r="L317" s="4">
        <f t="shared" si="95"/>
        <v>1607602.1636347445</v>
      </c>
      <c r="M317" s="4">
        <v>81911251.128199995</v>
      </c>
      <c r="N317" s="5">
        <f t="shared" si="96"/>
        <v>190692330.86876526</v>
      </c>
      <c r="O317" s="8"/>
      <c r="P317" s="148"/>
      <c r="Q317" s="9">
        <v>11</v>
      </c>
      <c r="R317" s="105" t="s">
        <v>65</v>
      </c>
      <c r="S317" s="4" t="s">
        <v>713</v>
      </c>
      <c r="T317" s="4">
        <v>91647438.171800002</v>
      </c>
      <c r="U317" s="4">
        <v>0</v>
      </c>
      <c r="V317" s="4">
        <v>25715693.960200001</v>
      </c>
      <c r="W317" s="4">
        <v>3857354.0939805787</v>
      </c>
      <c r="X317" s="4">
        <v>6930107.8014000002</v>
      </c>
      <c r="Y317" s="4">
        <v>3636614.5868194215</v>
      </c>
      <c r="Z317" s="4">
        <f t="shared" si="93"/>
        <v>1818307.2934097107</v>
      </c>
      <c r="AA317" s="4">
        <f t="shared" si="94"/>
        <v>1818307.2934097107</v>
      </c>
      <c r="AB317" s="4">
        <v>203491850.74790001</v>
      </c>
      <c r="AC317" s="5">
        <f t="shared" si="78"/>
        <v>326530644.26729029</v>
      </c>
    </row>
    <row r="318" spans="1:29" ht="24.9" customHeight="1" x14ac:dyDescent="0.25">
      <c r="A318" s="146"/>
      <c r="B318" s="148"/>
      <c r="C318" s="1">
        <v>11</v>
      </c>
      <c r="D318" s="4" t="s">
        <v>362</v>
      </c>
      <c r="E318" s="4">
        <v>99943834.481899992</v>
      </c>
      <c r="F318" s="4">
        <v>0</v>
      </c>
      <c r="G318" s="4">
        <v>28043610.5145</v>
      </c>
      <c r="H318" s="4">
        <v>4206541.5771906311</v>
      </c>
      <c r="I318" s="4">
        <v>6137010.9584999997</v>
      </c>
      <c r="J318" s="4">
        <v>3965819.5972093688</v>
      </c>
      <c r="K318" s="4">
        <f t="shared" si="92"/>
        <v>1982909.7986046844</v>
      </c>
      <c r="L318" s="4">
        <f t="shared" si="95"/>
        <v>1982909.7986046844</v>
      </c>
      <c r="M318" s="4">
        <v>94675143.540099993</v>
      </c>
      <c r="N318" s="5">
        <f t="shared" si="96"/>
        <v>228852039.91229531</v>
      </c>
      <c r="O318" s="8"/>
      <c r="P318" s="148"/>
      <c r="Q318" s="9">
        <v>12</v>
      </c>
      <c r="R318" s="105" t="s">
        <v>65</v>
      </c>
      <c r="S318" s="4" t="s">
        <v>714</v>
      </c>
      <c r="T318" s="4">
        <v>87714460.273699999</v>
      </c>
      <c r="U318" s="4">
        <v>0</v>
      </c>
      <c r="V318" s="4">
        <v>24612125.131700002</v>
      </c>
      <c r="W318" s="4">
        <v>3691818.7697155536</v>
      </c>
      <c r="X318" s="4">
        <v>6541547.5508000003</v>
      </c>
      <c r="Y318" s="4">
        <v>3480552.1251844461</v>
      </c>
      <c r="Z318" s="4">
        <f t="shared" si="93"/>
        <v>1740276.0625922231</v>
      </c>
      <c r="AA318" s="4">
        <f t="shared" si="94"/>
        <v>1740276.0625922231</v>
      </c>
      <c r="AB318" s="4">
        <v>196663088.84650001</v>
      </c>
      <c r="AC318" s="5">
        <f t="shared" si="78"/>
        <v>314421769.08420777</v>
      </c>
    </row>
    <row r="319" spans="1:29" ht="24.9" customHeight="1" x14ac:dyDescent="0.25">
      <c r="A319" s="146"/>
      <c r="B319" s="148"/>
      <c r="C319" s="1">
        <v>12</v>
      </c>
      <c r="D319" s="4" t="s">
        <v>363</v>
      </c>
      <c r="E319" s="4">
        <v>84881837.175099999</v>
      </c>
      <c r="F319" s="4">
        <v>0</v>
      </c>
      <c r="G319" s="4">
        <v>23817308.929900002</v>
      </c>
      <c r="H319" s="4">
        <v>3572596.3395155361</v>
      </c>
      <c r="I319" s="4">
        <v>5365663.9088000003</v>
      </c>
      <c r="J319" s="4">
        <v>3368152.273384464</v>
      </c>
      <c r="K319" s="4">
        <f t="shared" si="92"/>
        <v>1684076.136692232</v>
      </c>
      <c r="L319" s="4">
        <f t="shared" si="95"/>
        <v>1684076.136692232</v>
      </c>
      <c r="M319" s="4">
        <v>81119085.408199996</v>
      </c>
      <c r="N319" s="5">
        <f t="shared" si="96"/>
        <v>195074903.98940778</v>
      </c>
      <c r="O319" s="8"/>
      <c r="P319" s="148"/>
      <c r="Q319" s="9">
        <v>13</v>
      </c>
      <c r="R319" s="105" t="s">
        <v>65</v>
      </c>
      <c r="S319" s="4" t="s">
        <v>715</v>
      </c>
      <c r="T319" s="4">
        <v>104132310.3281</v>
      </c>
      <c r="U319" s="4">
        <v>0</v>
      </c>
      <c r="V319" s="4">
        <v>29218870.4582</v>
      </c>
      <c r="W319" s="4">
        <v>4382830.5687456578</v>
      </c>
      <c r="X319" s="4">
        <v>7579884.4428000003</v>
      </c>
      <c r="Y319" s="4">
        <v>4132020.3405543426</v>
      </c>
      <c r="Z319" s="4">
        <f t="shared" si="93"/>
        <v>2066010.1702771713</v>
      </c>
      <c r="AA319" s="4">
        <f t="shared" si="94"/>
        <v>2066010.1702771713</v>
      </c>
      <c r="AB319" s="4">
        <v>214911366.67989999</v>
      </c>
      <c r="AC319" s="5">
        <f t="shared" si="78"/>
        <v>354711388.20522285</v>
      </c>
    </row>
    <row r="320" spans="1:29" ht="24.9" customHeight="1" x14ac:dyDescent="0.25">
      <c r="A320" s="146"/>
      <c r="B320" s="148"/>
      <c r="C320" s="1">
        <v>13</v>
      </c>
      <c r="D320" s="4" t="s">
        <v>364</v>
      </c>
      <c r="E320" s="4">
        <v>76680053.991400003</v>
      </c>
      <c r="F320" s="4">
        <v>0</v>
      </c>
      <c r="G320" s="4">
        <v>21515940.222899999</v>
      </c>
      <c r="H320" s="4">
        <v>3227391.0333954846</v>
      </c>
      <c r="I320" s="4">
        <v>5218376.3011999996</v>
      </c>
      <c r="J320" s="4">
        <v>3042701.5574045158</v>
      </c>
      <c r="K320" s="4">
        <f t="shared" si="92"/>
        <v>1521350.7787022579</v>
      </c>
      <c r="L320" s="4">
        <f t="shared" si="95"/>
        <v>1521350.7787022579</v>
      </c>
      <c r="M320" s="4">
        <v>78530575.641299993</v>
      </c>
      <c r="N320" s="5">
        <f t="shared" si="96"/>
        <v>181475311.66769773</v>
      </c>
      <c r="O320" s="8"/>
      <c r="P320" s="148"/>
      <c r="Q320" s="9">
        <v>14</v>
      </c>
      <c r="R320" s="105" t="s">
        <v>65</v>
      </c>
      <c r="S320" s="4" t="s">
        <v>716</v>
      </c>
      <c r="T320" s="4">
        <v>127521307.96229999</v>
      </c>
      <c r="U320" s="4">
        <v>0</v>
      </c>
      <c r="V320" s="4">
        <v>35781675.891599998</v>
      </c>
      <c r="W320" s="4">
        <v>5367251.3837958053</v>
      </c>
      <c r="X320" s="4">
        <v>9274874.4452999998</v>
      </c>
      <c r="Y320" s="4">
        <v>5060107.0571041955</v>
      </c>
      <c r="Z320" s="4">
        <f t="shared" si="93"/>
        <v>2530053.5285520977</v>
      </c>
      <c r="AA320" s="4">
        <f t="shared" si="94"/>
        <v>2530053.5285520977</v>
      </c>
      <c r="AB320" s="4">
        <v>244700011.12400001</v>
      </c>
      <c r="AC320" s="5">
        <f t="shared" si="78"/>
        <v>415900299.89024788</v>
      </c>
    </row>
    <row r="321" spans="1:29" ht="24.9" customHeight="1" x14ac:dyDescent="0.25">
      <c r="A321" s="146"/>
      <c r="B321" s="148"/>
      <c r="C321" s="1">
        <v>14</v>
      </c>
      <c r="D321" s="4" t="s">
        <v>365</v>
      </c>
      <c r="E321" s="4">
        <v>74622182.3609</v>
      </c>
      <c r="F321" s="4">
        <v>0</v>
      </c>
      <c r="G321" s="4">
        <v>20938514.4038</v>
      </c>
      <c r="H321" s="4">
        <v>3140777.160585471</v>
      </c>
      <c r="I321" s="4">
        <v>5053042.9307000004</v>
      </c>
      <c r="J321" s="4">
        <v>2961044.2177145286</v>
      </c>
      <c r="K321" s="4">
        <f t="shared" si="92"/>
        <v>1480522.1088572643</v>
      </c>
      <c r="L321" s="4">
        <f t="shared" si="95"/>
        <v>1480522.1088572643</v>
      </c>
      <c r="M321" s="4">
        <v>75624920.162900001</v>
      </c>
      <c r="N321" s="5">
        <f t="shared" si="96"/>
        <v>175806916.19704273</v>
      </c>
      <c r="O321" s="8"/>
      <c r="P321" s="148"/>
      <c r="Q321" s="9">
        <v>15</v>
      </c>
      <c r="R321" s="105" t="s">
        <v>65</v>
      </c>
      <c r="S321" s="4" t="s">
        <v>717</v>
      </c>
      <c r="T321" s="4">
        <v>102953471.57099999</v>
      </c>
      <c r="U321" s="4">
        <v>0</v>
      </c>
      <c r="V321" s="4">
        <v>28888095.727200001</v>
      </c>
      <c r="W321" s="4">
        <v>4333214.35903065</v>
      </c>
      <c r="X321" s="4">
        <v>7468300.8140000002</v>
      </c>
      <c r="Y321" s="4">
        <v>4085243.4496693499</v>
      </c>
      <c r="Z321" s="4">
        <f t="shared" si="93"/>
        <v>2042621.724834675</v>
      </c>
      <c r="AA321" s="4">
        <f t="shared" si="94"/>
        <v>2042621.724834675</v>
      </c>
      <c r="AB321" s="4">
        <v>212950337.38749999</v>
      </c>
      <c r="AC321" s="5">
        <f t="shared" si="78"/>
        <v>351167740.76956534</v>
      </c>
    </row>
    <row r="322" spans="1:29" ht="24.9" customHeight="1" x14ac:dyDescent="0.25">
      <c r="A322" s="146"/>
      <c r="B322" s="148"/>
      <c r="C322" s="1">
        <v>15</v>
      </c>
      <c r="D322" s="4" t="s">
        <v>366</v>
      </c>
      <c r="E322" s="4">
        <v>66476535.672800004</v>
      </c>
      <c r="F322" s="4">
        <v>0</v>
      </c>
      <c r="G322" s="4">
        <v>18652897.243999999</v>
      </c>
      <c r="H322" s="4">
        <v>2797934.5866054199</v>
      </c>
      <c r="I322" s="4">
        <v>4572882.5472999997</v>
      </c>
      <c r="J322" s="4">
        <v>2637821.0250945799</v>
      </c>
      <c r="K322" s="4">
        <f t="shared" si="92"/>
        <v>1318910.51254729</v>
      </c>
      <c r="L322" s="4">
        <f t="shared" si="95"/>
        <v>1318910.51254729</v>
      </c>
      <c r="M322" s="4">
        <v>67186329.423899993</v>
      </c>
      <c r="N322" s="5">
        <f t="shared" si="96"/>
        <v>156432607.43985271</v>
      </c>
      <c r="O322" s="8"/>
      <c r="P322" s="148"/>
      <c r="Q322" s="9">
        <v>16</v>
      </c>
      <c r="R322" s="105" t="s">
        <v>65</v>
      </c>
      <c r="S322" s="4" t="s">
        <v>718</v>
      </c>
      <c r="T322" s="4">
        <v>103889079.8272</v>
      </c>
      <c r="U322" s="4">
        <v>0</v>
      </c>
      <c r="V322" s="4">
        <v>29150621.511500001</v>
      </c>
      <c r="W322" s="4">
        <v>4372593.2267056564</v>
      </c>
      <c r="X322" s="4">
        <v>7478456.5241</v>
      </c>
      <c r="Y322" s="4">
        <v>4122368.8368943441</v>
      </c>
      <c r="Z322" s="4">
        <f t="shared" si="93"/>
        <v>2061184.418447172</v>
      </c>
      <c r="AA322" s="4">
        <f t="shared" si="94"/>
        <v>2061184.418447172</v>
      </c>
      <c r="AB322" s="4">
        <v>213128819.1701</v>
      </c>
      <c r="AC322" s="5">
        <f t="shared" si="78"/>
        <v>352602298.15395284</v>
      </c>
    </row>
    <row r="323" spans="1:29" ht="24.9" customHeight="1" x14ac:dyDescent="0.25">
      <c r="A323" s="146"/>
      <c r="B323" s="148"/>
      <c r="C323" s="1">
        <v>16</v>
      </c>
      <c r="D323" s="4" t="s">
        <v>367</v>
      </c>
      <c r="E323" s="4">
        <v>72059696.45539999</v>
      </c>
      <c r="F323" s="4">
        <v>0</v>
      </c>
      <c r="G323" s="4">
        <v>20219496.997200001</v>
      </c>
      <c r="H323" s="4">
        <v>3032924.5496154549</v>
      </c>
      <c r="I323" s="4">
        <v>4950114.5108000003</v>
      </c>
      <c r="J323" s="4">
        <v>2859363.5400845446</v>
      </c>
      <c r="K323" s="4">
        <f t="shared" si="92"/>
        <v>1429681.7700422723</v>
      </c>
      <c r="L323" s="4">
        <f t="shared" si="95"/>
        <v>1429681.7700422723</v>
      </c>
      <c r="M323" s="4">
        <v>73816002.057099998</v>
      </c>
      <c r="N323" s="5">
        <f t="shared" si="96"/>
        <v>170557801.82935771</v>
      </c>
      <c r="O323" s="8"/>
      <c r="P323" s="148"/>
      <c r="Q323" s="9">
        <v>17</v>
      </c>
      <c r="R323" s="105" t="s">
        <v>65</v>
      </c>
      <c r="S323" s="4" t="s">
        <v>719</v>
      </c>
      <c r="T323" s="4">
        <v>71376438.330699995</v>
      </c>
      <c r="U323" s="4">
        <v>0</v>
      </c>
      <c r="V323" s="4">
        <v>20027779.070500001</v>
      </c>
      <c r="W323" s="4">
        <v>3004166.8605854507</v>
      </c>
      <c r="X323" s="4">
        <v>5398354.4424999999</v>
      </c>
      <c r="Y323" s="4">
        <v>2832251.5278145494</v>
      </c>
      <c r="Z323" s="4">
        <f t="shared" si="93"/>
        <v>1416125.7639072747</v>
      </c>
      <c r="AA323" s="4">
        <f t="shared" si="94"/>
        <v>1416125.7639072747</v>
      </c>
      <c r="AB323" s="4">
        <v>176572012.80360001</v>
      </c>
      <c r="AC323" s="5">
        <f t="shared" si="78"/>
        <v>272396522.82929271</v>
      </c>
    </row>
    <row r="324" spans="1:29" ht="24.9" customHeight="1" x14ac:dyDescent="0.25">
      <c r="A324" s="146"/>
      <c r="B324" s="148"/>
      <c r="C324" s="1">
        <v>17</v>
      </c>
      <c r="D324" s="4" t="s">
        <v>368</v>
      </c>
      <c r="E324" s="4">
        <v>84595498.837200001</v>
      </c>
      <c r="F324" s="4">
        <v>0</v>
      </c>
      <c r="G324" s="4">
        <v>23736964.195599999</v>
      </c>
      <c r="H324" s="4">
        <v>3560544.6293155341</v>
      </c>
      <c r="I324" s="4">
        <v>5197488.5295000002</v>
      </c>
      <c r="J324" s="4">
        <v>3356790.2298844662</v>
      </c>
      <c r="K324" s="4">
        <f t="shared" si="92"/>
        <v>1678395.1149422331</v>
      </c>
      <c r="L324" s="4">
        <f t="shared" si="95"/>
        <v>1678395.1149422331</v>
      </c>
      <c r="M324" s="4">
        <v>78163482.973000005</v>
      </c>
      <c r="N324" s="5">
        <f t="shared" si="96"/>
        <v>191734885.75005779</v>
      </c>
      <c r="O324" s="8"/>
      <c r="P324" s="148"/>
      <c r="Q324" s="9">
        <v>18</v>
      </c>
      <c r="R324" s="105" t="s">
        <v>65</v>
      </c>
      <c r="S324" s="4" t="s">
        <v>720</v>
      </c>
      <c r="T324" s="4">
        <v>87829012.246999994</v>
      </c>
      <c r="U324" s="4">
        <v>0</v>
      </c>
      <c r="V324" s="4">
        <v>24644267.6939</v>
      </c>
      <c r="W324" s="4">
        <v>3696640.1540805548</v>
      </c>
      <c r="X324" s="4">
        <v>6862515.6878000004</v>
      </c>
      <c r="Y324" s="4">
        <v>3485097.6028194451</v>
      </c>
      <c r="Z324" s="4">
        <f t="shared" si="93"/>
        <v>1742548.8014097225</v>
      </c>
      <c r="AA324" s="4">
        <f t="shared" si="94"/>
        <v>1742548.8014097225</v>
      </c>
      <c r="AB324" s="4">
        <v>202303951.44729999</v>
      </c>
      <c r="AC324" s="5">
        <f t="shared" si="78"/>
        <v>320216420.34369028</v>
      </c>
    </row>
    <row r="325" spans="1:29" ht="24.9" customHeight="1" x14ac:dyDescent="0.25">
      <c r="A325" s="146"/>
      <c r="B325" s="148"/>
      <c r="C325" s="1">
        <v>18</v>
      </c>
      <c r="D325" s="4" t="s">
        <v>369</v>
      </c>
      <c r="E325" s="4">
        <v>91564673.0836</v>
      </c>
      <c r="F325" s="4">
        <v>0</v>
      </c>
      <c r="G325" s="4">
        <v>25692470.5977</v>
      </c>
      <c r="H325" s="4">
        <v>3853870.5896155778</v>
      </c>
      <c r="I325" s="4">
        <v>5590301.8563999999</v>
      </c>
      <c r="J325" s="4">
        <v>3633330.4280844219</v>
      </c>
      <c r="K325" s="4">
        <f t="shared" si="92"/>
        <v>1816665.214042211</v>
      </c>
      <c r="L325" s="4">
        <f t="shared" si="95"/>
        <v>1816665.214042211</v>
      </c>
      <c r="M325" s="4">
        <v>85066990.6699</v>
      </c>
      <c r="N325" s="5">
        <f t="shared" si="96"/>
        <v>207994670.15485781</v>
      </c>
      <c r="O325" s="8"/>
      <c r="P325" s="148"/>
      <c r="Q325" s="9">
        <v>19</v>
      </c>
      <c r="R325" s="105" t="s">
        <v>65</v>
      </c>
      <c r="S325" s="4" t="s">
        <v>721</v>
      </c>
      <c r="T325" s="4">
        <v>69613151.944299996</v>
      </c>
      <c r="U325" s="4">
        <v>0</v>
      </c>
      <c r="V325" s="4">
        <v>19533012.015500002</v>
      </c>
      <c r="W325" s="4">
        <v>2929951.8023254396</v>
      </c>
      <c r="X325" s="4">
        <v>5653568.8284</v>
      </c>
      <c r="Y325" s="4">
        <v>2762283.4728745604</v>
      </c>
      <c r="Z325" s="4">
        <f t="shared" si="93"/>
        <v>1381141.7364372802</v>
      </c>
      <c r="AA325" s="4">
        <f t="shared" si="94"/>
        <v>1381141.7364372802</v>
      </c>
      <c r="AB325" s="4">
        <v>181057284.44999999</v>
      </c>
      <c r="AC325" s="5">
        <f t="shared" si="78"/>
        <v>274514541.94856274</v>
      </c>
    </row>
    <row r="326" spans="1:29" ht="24.9" customHeight="1" x14ac:dyDescent="0.25">
      <c r="A326" s="146"/>
      <c r="B326" s="148"/>
      <c r="C326" s="1">
        <v>19</v>
      </c>
      <c r="D326" s="4" t="s">
        <v>370</v>
      </c>
      <c r="E326" s="4">
        <v>80224052.063299999</v>
      </c>
      <c r="F326" s="4">
        <v>0</v>
      </c>
      <c r="G326" s="4">
        <v>22510363.761999998</v>
      </c>
      <c r="H326" s="4">
        <v>3376554.5642655063</v>
      </c>
      <c r="I326" s="4">
        <v>5090456.0897000004</v>
      </c>
      <c r="J326" s="4">
        <v>3183329.1117344936</v>
      </c>
      <c r="K326" s="4">
        <f t="shared" si="92"/>
        <v>1591664.5558672468</v>
      </c>
      <c r="L326" s="4">
        <f t="shared" si="95"/>
        <v>1591664.5558672468</v>
      </c>
      <c r="M326" s="4">
        <v>76282438.667300001</v>
      </c>
      <c r="N326" s="5">
        <f t="shared" si="96"/>
        <v>183985073.61273274</v>
      </c>
      <c r="O326" s="8"/>
      <c r="P326" s="148"/>
      <c r="Q326" s="9">
        <v>20</v>
      </c>
      <c r="R326" s="105" t="s">
        <v>65</v>
      </c>
      <c r="S326" s="4" t="s">
        <v>722</v>
      </c>
      <c r="T326" s="4">
        <v>75298416.215300009</v>
      </c>
      <c r="U326" s="4">
        <v>0</v>
      </c>
      <c r="V326" s="4">
        <v>21128261.364500001</v>
      </c>
      <c r="W326" s="4">
        <v>3169239.2046654755</v>
      </c>
      <c r="X326" s="4">
        <v>6161801.5025000004</v>
      </c>
      <c r="Y326" s="4">
        <v>2987877.5035345242</v>
      </c>
      <c r="Z326" s="4">
        <f t="shared" si="93"/>
        <v>1493938.7517672621</v>
      </c>
      <c r="AA326" s="4">
        <f t="shared" si="94"/>
        <v>1493938.7517672621</v>
      </c>
      <c r="AB326" s="4">
        <v>189989232.3669</v>
      </c>
      <c r="AC326" s="5">
        <f t="shared" si="78"/>
        <v>291079087.90313274</v>
      </c>
    </row>
    <row r="327" spans="1:29" ht="24.9" customHeight="1" x14ac:dyDescent="0.25">
      <c r="A327" s="146"/>
      <c r="B327" s="148"/>
      <c r="C327" s="1">
        <v>20</v>
      </c>
      <c r="D327" s="4" t="s">
        <v>371</v>
      </c>
      <c r="E327" s="4">
        <v>71270667.229800001</v>
      </c>
      <c r="F327" s="4">
        <v>0</v>
      </c>
      <c r="G327" s="4">
        <v>19998100.365699999</v>
      </c>
      <c r="H327" s="4">
        <v>2999715.0548504503</v>
      </c>
      <c r="I327" s="4">
        <v>4762631.3578000003</v>
      </c>
      <c r="J327" s="4">
        <v>2828054.47954955</v>
      </c>
      <c r="K327" s="4">
        <f t="shared" si="92"/>
        <v>1414027.239774775</v>
      </c>
      <c r="L327" s="4">
        <f t="shared" si="95"/>
        <v>1414027.239774775</v>
      </c>
      <c r="M327" s="4">
        <v>70521074.667300001</v>
      </c>
      <c r="N327" s="5">
        <f t="shared" si="96"/>
        <v>166203584.5574252</v>
      </c>
      <c r="O327" s="8"/>
      <c r="P327" s="148"/>
      <c r="Q327" s="9">
        <v>21</v>
      </c>
      <c r="R327" s="105" t="s">
        <v>65</v>
      </c>
      <c r="S327" s="4" t="s">
        <v>723</v>
      </c>
      <c r="T327" s="4">
        <v>77769558.740800008</v>
      </c>
      <c r="U327" s="4">
        <v>0</v>
      </c>
      <c r="V327" s="4">
        <v>21821648.394000001</v>
      </c>
      <c r="W327" s="4">
        <v>3273247.2591304909</v>
      </c>
      <c r="X327" s="4">
        <v>5875374.7041999996</v>
      </c>
      <c r="Y327" s="4">
        <v>3085933.6317695091</v>
      </c>
      <c r="Z327" s="4">
        <f t="shared" si="93"/>
        <v>1542966.8158847545</v>
      </c>
      <c r="AA327" s="4">
        <f t="shared" si="94"/>
        <v>1542966.8158847545</v>
      </c>
      <c r="AB327" s="4">
        <v>184955417.3946</v>
      </c>
      <c r="AC327" s="5">
        <f t="shared" si="78"/>
        <v>289362838.6044153</v>
      </c>
    </row>
    <row r="328" spans="1:29" ht="24.9" customHeight="1" x14ac:dyDescent="0.25">
      <c r="A328" s="146"/>
      <c r="B328" s="148"/>
      <c r="C328" s="1">
        <v>21</v>
      </c>
      <c r="D328" s="4" t="s">
        <v>372</v>
      </c>
      <c r="E328" s="4">
        <v>78387940.515000001</v>
      </c>
      <c r="F328" s="4">
        <v>0</v>
      </c>
      <c r="G328" s="4">
        <v>21995162.425299998</v>
      </c>
      <c r="H328" s="4">
        <v>3299274.3637804948</v>
      </c>
      <c r="I328" s="4">
        <v>5194596.8351999996</v>
      </c>
      <c r="J328" s="4">
        <v>3110471.3192195049</v>
      </c>
      <c r="K328" s="4">
        <f t="shared" si="92"/>
        <v>1555235.6596097525</v>
      </c>
      <c r="L328" s="4">
        <f t="shared" si="95"/>
        <v>1555235.6596097525</v>
      </c>
      <c r="M328" s="4">
        <v>78112662.817699999</v>
      </c>
      <c r="N328" s="5">
        <f t="shared" si="96"/>
        <v>183350275.78139025</v>
      </c>
      <c r="O328" s="8"/>
      <c r="P328" s="148"/>
      <c r="Q328" s="9">
        <v>22</v>
      </c>
      <c r="R328" s="105" t="s">
        <v>65</v>
      </c>
      <c r="S328" s="4" t="s">
        <v>724</v>
      </c>
      <c r="T328" s="4">
        <v>144428168.26639998</v>
      </c>
      <c r="U328" s="4">
        <v>0</v>
      </c>
      <c r="V328" s="4">
        <v>40525634.414399996</v>
      </c>
      <c r="W328" s="4">
        <v>6078845.1621409114</v>
      </c>
      <c r="X328" s="4">
        <v>10033333.084000001</v>
      </c>
      <c r="Y328" s="4">
        <v>5730979.4352590889</v>
      </c>
      <c r="Z328" s="4">
        <f t="shared" si="93"/>
        <v>2865489.7176295444</v>
      </c>
      <c r="AA328" s="4">
        <f t="shared" si="94"/>
        <v>2865489.7176295444</v>
      </c>
      <c r="AB328" s="4">
        <v>258029561.55340001</v>
      </c>
      <c r="AC328" s="5">
        <f t="shared" ref="AC328:AC391" si="97">T328+U328+V328+W328+AA328+AB328</f>
        <v>451927699.1139704</v>
      </c>
    </row>
    <row r="329" spans="1:29" ht="24.9" customHeight="1" x14ac:dyDescent="0.25">
      <c r="A329" s="146"/>
      <c r="B329" s="148"/>
      <c r="C329" s="1">
        <v>22</v>
      </c>
      <c r="D329" s="4" t="s">
        <v>373</v>
      </c>
      <c r="E329" s="4">
        <v>76254464.701399997</v>
      </c>
      <c r="F329" s="4">
        <v>0</v>
      </c>
      <c r="G329" s="4">
        <v>21396522.548500001</v>
      </c>
      <c r="H329" s="4">
        <v>3209478.3822254818</v>
      </c>
      <c r="I329" s="4">
        <v>4968885.6814000001</v>
      </c>
      <c r="J329" s="4">
        <v>3025813.9689745186</v>
      </c>
      <c r="K329" s="4">
        <f t="shared" si="92"/>
        <v>1512906.9844872593</v>
      </c>
      <c r="L329" s="4">
        <f t="shared" si="95"/>
        <v>1512906.9844872593</v>
      </c>
      <c r="M329" s="4">
        <v>74145896.467399999</v>
      </c>
      <c r="N329" s="5">
        <f t="shared" si="96"/>
        <v>176519269.08401275</v>
      </c>
      <c r="O329" s="8"/>
      <c r="P329" s="149"/>
      <c r="Q329" s="9">
        <v>23</v>
      </c>
      <c r="R329" s="105" t="s">
        <v>65</v>
      </c>
      <c r="S329" s="4" t="s">
        <v>725</v>
      </c>
      <c r="T329" s="4">
        <v>85485036.696100011</v>
      </c>
      <c r="U329" s="4">
        <v>0</v>
      </c>
      <c r="V329" s="4">
        <v>23986562.9166</v>
      </c>
      <c r="W329" s="4">
        <v>3597984.4374755397</v>
      </c>
      <c r="X329" s="4">
        <v>5826782.3143999996</v>
      </c>
      <c r="Y329" s="4">
        <v>3392087.5215244605</v>
      </c>
      <c r="Z329" s="4">
        <f t="shared" si="93"/>
        <v>1696043.7607622303</v>
      </c>
      <c r="AA329" s="4">
        <f t="shared" si="94"/>
        <v>1696043.7607622303</v>
      </c>
      <c r="AB329" s="4">
        <v>184101429.21759999</v>
      </c>
      <c r="AC329" s="5">
        <f t="shared" si="97"/>
        <v>298867057.02853775</v>
      </c>
    </row>
    <row r="330" spans="1:29" ht="24.9" customHeight="1" x14ac:dyDescent="0.25">
      <c r="A330" s="146"/>
      <c r="B330" s="148"/>
      <c r="C330" s="1">
        <v>23</v>
      </c>
      <c r="D330" s="4" t="s">
        <v>374</v>
      </c>
      <c r="E330" s="4">
        <v>73757745.375999987</v>
      </c>
      <c r="F330" s="4">
        <v>0</v>
      </c>
      <c r="G330" s="4">
        <v>20695958.829999998</v>
      </c>
      <c r="H330" s="4">
        <v>3104393.8244654657</v>
      </c>
      <c r="I330" s="4">
        <v>4887590.3152000001</v>
      </c>
      <c r="J330" s="4">
        <v>2926742.9409345342</v>
      </c>
      <c r="K330" s="4">
        <f t="shared" si="92"/>
        <v>1463371.4704672671</v>
      </c>
      <c r="L330" s="4">
        <f t="shared" si="95"/>
        <v>1463371.4704672671</v>
      </c>
      <c r="M330" s="4">
        <v>72717169.008000001</v>
      </c>
      <c r="N330" s="5">
        <f t="shared" si="96"/>
        <v>171738638.50893271</v>
      </c>
      <c r="O330" s="8"/>
      <c r="P330" s="1"/>
      <c r="Q330" s="154"/>
      <c r="R330" s="155"/>
      <c r="S330" s="11"/>
      <c r="T330" s="11">
        <f>T307+T308+T310++T309+T311+T312+T313+T314+T315+T316+T317+T318+T319+T320+T321+T322+T323+T324+T325+T326+T327+T328+T329</f>
        <v>2138248552.7753999</v>
      </c>
      <c r="U330" s="11">
        <f t="shared" ref="U330:AB330" si="98">U307+U308+U310++U309+U311+U312+U313+U314+U315+U316+U317+U318+U319+U320+U321+U322+U323+U324+U325+U326+U327+U328+U329</f>
        <v>0</v>
      </c>
      <c r="V330" s="11">
        <f t="shared" si="98"/>
        <v>599979077.32959998</v>
      </c>
      <c r="W330" s="11">
        <f t="shared" si="98"/>
        <v>89996861.599458516</v>
      </c>
      <c r="X330" s="11">
        <f t="shared" si="98"/>
        <v>158620923.70370001</v>
      </c>
      <c r="Y330" s="11">
        <f t="shared" si="98"/>
        <v>84846734.7509415</v>
      </c>
      <c r="Z330" s="11">
        <f t="shared" si="98"/>
        <v>42423367.37547075</v>
      </c>
      <c r="AA330" s="11">
        <f t="shared" si="98"/>
        <v>42423367.37547075</v>
      </c>
      <c r="AB330" s="11">
        <f t="shared" si="98"/>
        <v>4666752841.6362</v>
      </c>
      <c r="AC330" s="6">
        <f t="shared" ref="AC330" si="99">T330+U330+V330+W330+AA330+AB330</f>
        <v>7537400700.7161293</v>
      </c>
    </row>
    <row r="331" spans="1:29" ht="24.9" customHeight="1" x14ac:dyDescent="0.25">
      <c r="A331" s="146"/>
      <c r="B331" s="148"/>
      <c r="C331" s="1">
        <v>24</v>
      </c>
      <c r="D331" s="4" t="s">
        <v>375</v>
      </c>
      <c r="E331" s="4">
        <v>76301416.465700001</v>
      </c>
      <c r="F331" s="4">
        <v>0</v>
      </c>
      <c r="G331" s="4">
        <v>21409696.9179</v>
      </c>
      <c r="H331" s="4">
        <v>3211454.5376754818</v>
      </c>
      <c r="I331" s="4">
        <v>4943933.6382999998</v>
      </c>
      <c r="J331" s="4">
        <v>3027677.0376245179</v>
      </c>
      <c r="K331" s="4">
        <f t="shared" si="92"/>
        <v>1513838.518812259</v>
      </c>
      <c r="L331" s="4">
        <f t="shared" si="95"/>
        <v>1513838.518812259</v>
      </c>
      <c r="M331" s="4">
        <v>73707376.158099994</v>
      </c>
      <c r="N331" s="5">
        <f t="shared" si="96"/>
        <v>176143782.59818774</v>
      </c>
      <c r="O331" s="8"/>
      <c r="P331" s="147">
        <v>33</v>
      </c>
      <c r="Q331" s="9">
        <v>1</v>
      </c>
      <c r="R331" s="105" t="s">
        <v>66</v>
      </c>
      <c r="S331" s="4" t="s">
        <v>726</v>
      </c>
      <c r="T331" s="4">
        <v>80092045.223800004</v>
      </c>
      <c r="U331" s="4">
        <f>-1564740.79</f>
        <v>-1564740.79</v>
      </c>
      <c r="V331" s="4">
        <v>22473323.474300001</v>
      </c>
      <c r="W331" s="4">
        <v>3370998.5211705053</v>
      </c>
      <c r="X331" s="4">
        <v>4399599.2998000002</v>
      </c>
      <c r="Y331" s="4">
        <v>3178091.0165294944</v>
      </c>
      <c r="Z331" s="4">
        <v>0</v>
      </c>
      <c r="AA331" s="4">
        <f>Y331-Z331</f>
        <v>3178091.0165294944</v>
      </c>
      <c r="AB331" s="4">
        <v>71670640.553000003</v>
      </c>
      <c r="AC331" s="5">
        <f t="shared" si="97"/>
        <v>179220357.99880001</v>
      </c>
    </row>
    <row r="332" spans="1:29" ht="24.9" customHeight="1" x14ac:dyDescent="0.25">
      <c r="A332" s="146"/>
      <c r="B332" s="148"/>
      <c r="C332" s="1">
        <v>25</v>
      </c>
      <c r="D332" s="4" t="s">
        <v>376</v>
      </c>
      <c r="E332" s="4">
        <v>77000175.471900001</v>
      </c>
      <c r="F332" s="4">
        <v>0</v>
      </c>
      <c r="G332" s="4">
        <v>21605764.294300001</v>
      </c>
      <c r="H332" s="4">
        <v>3240864.6441804864</v>
      </c>
      <c r="I332" s="4">
        <v>5040532.1294</v>
      </c>
      <c r="J332" s="4">
        <v>3055404.1323195137</v>
      </c>
      <c r="K332" s="4">
        <f t="shared" si="92"/>
        <v>1527702.0661597569</v>
      </c>
      <c r="L332" s="4">
        <f t="shared" si="95"/>
        <v>1527702.0661597569</v>
      </c>
      <c r="M332" s="4">
        <v>75405048.769299999</v>
      </c>
      <c r="N332" s="5">
        <f t="shared" si="96"/>
        <v>178779555.24584025</v>
      </c>
      <c r="O332" s="8"/>
      <c r="P332" s="148"/>
      <c r="Q332" s="9">
        <v>2</v>
      </c>
      <c r="R332" s="105" t="s">
        <v>66</v>
      </c>
      <c r="S332" s="4" t="s">
        <v>727</v>
      </c>
      <c r="T332" s="4">
        <v>91171584.457999989</v>
      </c>
      <c r="U332" s="4">
        <f t="shared" ref="U332:U353" si="100">-1564740.79</f>
        <v>-1564740.79</v>
      </c>
      <c r="V332" s="4">
        <v>25582172.405000001</v>
      </c>
      <c r="W332" s="4">
        <v>3837325.8607855756</v>
      </c>
      <c r="X332" s="4">
        <v>5098962.0403000005</v>
      </c>
      <c r="Y332" s="4">
        <v>3617732.4816144244</v>
      </c>
      <c r="Z332" s="4">
        <v>0</v>
      </c>
      <c r="AA332" s="4">
        <f t="shared" ref="AA332:AA353" si="101">Y332-Z332</f>
        <v>3617732.4816144244</v>
      </c>
      <c r="AB332" s="4">
        <v>83961608.633000001</v>
      </c>
      <c r="AC332" s="5">
        <f t="shared" si="97"/>
        <v>206605683.04839998</v>
      </c>
    </row>
    <row r="333" spans="1:29" ht="24.9" customHeight="1" x14ac:dyDescent="0.25">
      <c r="A333" s="146"/>
      <c r="B333" s="148"/>
      <c r="C333" s="1">
        <v>26</v>
      </c>
      <c r="D333" s="4" t="s">
        <v>377</v>
      </c>
      <c r="E333" s="4">
        <v>81915097.9472</v>
      </c>
      <c r="F333" s="4">
        <v>0</v>
      </c>
      <c r="G333" s="4">
        <v>22984860.5869</v>
      </c>
      <c r="H333" s="4">
        <v>3447729.0880605173</v>
      </c>
      <c r="I333" s="4">
        <v>5519321.1937999995</v>
      </c>
      <c r="J333" s="4">
        <v>3250430.6286394829</v>
      </c>
      <c r="K333" s="4">
        <f t="shared" si="92"/>
        <v>1625215.3143197414</v>
      </c>
      <c r="L333" s="4">
        <f t="shared" si="95"/>
        <v>1625215.3143197414</v>
      </c>
      <c r="M333" s="4">
        <v>83819539.228499994</v>
      </c>
      <c r="N333" s="5">
        <f t="shared" si="96"/>
        <v>193792442.16498023</v>
      </c>
      <c r="O333" s="8"/>
      <c r="P333" s="148"/>
      <c r="Q333" s="9">
        <v>3</v>
      </c>
      <c r="R333" s="105" t="s">
        <v>66</v>
      </c>
      <c r="S333" s="4" t="s">
        <v>872</v>
      </c>
      <c r="T333" s="4">
        <v>98252537.662900001</v>
      </c>
      <c r="U333" s="4">
        <f t="shared" si="100"/>
        <v>-1564740.79</v>
      </c>
      <c r="V333" s="4">
        <v>27569043.278700002</v>
      </c>
      <c r="W333" s="4">
        <v>4135356.4918406201</v>
      </c>
      <c r="X333" s="4">
        <v>5289158.0199999996</v>
      </c>
      <c r="Y333" s="4">
        <v>3898708.1230593794</v>
      </c>
      <c r="Z333" s="4">
        <v>0</v>
      </c>
      <c r="AA333" s="4">
        <f t="shared" si="101"/>
        <v>3898708.1230593794</v>
      </c>
      <c r="AB333" s="4">
        <v>87304212.663299993</v>
      </c>
      <c r="AC333" s="5">
        <f t="shared" si="97"/>
        <v>219595117.42979997</v>
      </c>
    </row>
    <row r="334" spans="1:29" ht="24.9" customHeight="1" x14ac:dyDescent="0.25">
      <c r="A334" s="146"/>
      <c r="B334" s="149"/>
      <c r="C334" s="1">
        <v>27</v>
      </c>
      <c r="D334" s="4" t="s">
        <v>378</v>
      </c>
      <c r="E334" s="4">
        <v>73279989.130600005</v>
      </c>
      <c r="F334" s="4">
        <v>0</v>
      </c>
      <c r="G334" s="4">
        <v>20561903.4364</v>
      </c>
      <c r="H334" s="4">
        <v>3084285.5154354628</v>
      </c>
      <c r="I334" s="4">
        <v>4762810.2254999997</v>
      </c>
      <c r="J334" s="4">
        <v>2907785.3424645369</v>
      </c>
      <c r="K334" s="4">
        <f t="shared" si="92"/>
        <v>1453892.6712322684</v>
      </c>
      <c r="L334" s="4">
        <f t="shared" si="95"/>
        <v>1453892.6712322684</v>
      </c>
      <c r="M334" s="4">
        <v>70524218.182099998</v>
      </c>
      <c r="N334" s="5">
        <f t="shared" si="96"/>
        <v>168904288.93576771</v>
      </c>
      <c r="O334" s="8"/>
      <c r="P334" s="148"/>
      <c r="Q334" s="9">
        <v>4</v>
      </c>
      <c r="R334" s="105" t="s">
        <v>66</v>
      </c>
      <c r="S334" s="4" t="s">
        <v>728</v>
      </c>
      <c r="T334" s="4">
        <v>106678902.7148</v>
      </c>
      <c r="U334" s="4">
        <f t="shared" si="100"/>
        <v>-1564740.79</v>
      </c>
      <c r="V334" s="4">
        <v>29933428.243500002</v>
      </c>
      <c r="W334" s="4">
        <v>4490014.2365056733</v>
      </c>
      <c r="X334" s="4">
        <v>5822988.6482999995</v>
      </c>
      <c r="Y334" s="4">
        <v>4233070.3557943264</v>
      </c>
      <c r="Z334" s="4">
        <v>0</v>
      </c>
      <c r="AA334" s="4">
        <f t="shared" si="101"/>
        <v>4233070.3557943264</v>
      </c>
      <c r="AB334" s="4">
        <v>96686032.470599994</v>
      </c>
      <c r="AC334" s="5">
        <f t="shared" si="97"/>
        <v>240456707.23120004</v>
      </c>
    </row>
    <row r="335" spans="1:29" ht="24.9" customHeight="1" x14ac:dyDescent="0.25">
      <c r="A335" s="1"/>
      <c r="B335" s="153" t="s">
        <v>835</v>
      </c>
      <c r="C335" s="154"/>
      <c r="D335" s="11"/>
      <c r="E335" s="11">
        <f>SUM(E308:E334)</f>
        <v>2165567169.2146001</v>
      </c>
      <c r="F335" s="11">
        <f t="shared" ref="F335:M335" si="102">SUM(F308:F334)</f>
        <v>0</v>
      </c>
      <c r="G335" s="11">
        <f t="shared" si="102"/>
        <v>607644509.05129993</v>
      </c>
      <c r="H335" s="11">
        <f t="shared" si="102"/>
        <v>91146676.357588679</v>
      </c>
      <c r="I335" s="11">
        <f t="shared" si="102"/>
        <v>141064385.1961</v>
      </c>
      <c r="J335" s="11">
        <f t="shared" si="102"/>
        <v>85930750.638711348</v>
      </c>
      <c r="K335" s="11">
        <f t="shared" si="102"/>
        <v>42965375.319355674</v>
      </c>
      <c r="L335" s="11">
        <f t="shared" si="102"/>
        <v>42965375.319355674</v>
      </c>
      <c r="M335" s="11">
        <f t="shared" si="102"/>
        <v>2123282017.9494996</v>
      </c>
      <c r="N335" s="6">
        <f t="shared" si="96"/>
        <v>5030605747.8923435</v>
      </c>
      <c r="O335" s="8"/>
      <c r="P335" s="148"/>
      <c r="Q335" s="9">
        <v>5</v>
      </c>
      <c r="R335" s="105" t="s">
        <v>66</v>
      </c>
      <c r="S335" s="4" t="s">
        <v>729</v>
      </c>
      <c r="T335" s="4">
        <v>100353368.1397</v>
      </c>
      <c r="U335" s="4">
        <f t="shared" si="100"/>
        <v>-1564740.79</v>
      </c>
      <c r="V335" s="4">
        <v>28158523.079599999</v>
      </c>
      <c r="W335" s="4">
        <v>4223778.4619406331</v>
      </c>
      <c r="X335" s="4">
        <v>5167428.6182000004</v>
      </c>
      <c r="Y335" s="4">
        <v>3982070.0904593663</v>
      </c>
      <c r="Z335" s="4">
        <v>0</v>
      </c>
      <c r="AA335" s="4">
        <f t="shared" si="101"/>
        <v>3982070.0904593663</v>
      </c>
      <c r="AB335" s="4">
        <v>85164876.228</v>
      </c>
      <c r="AC335" s="5">
        <f t="shared" si="97"/>
        <v>220317875.20969999</v>
      </c>
    </row>
    <row r="336" spans="1:29" ht="24.9" customHeight="1" x14ac:dyDescent="0.25">
      <c r="A336" s="146">
        <v>17</v>
      </c>
      <c r="B336" s="147" t="s">
        <v>919</v>
      </c>
      <c r="C336" s="1">
        <v>1</v>
      </c>
      <c r="D336" s="4" t="s">
        <v>379</v>
      </c>
      <c r="E336" s="4">
        <v>76524693.447500005</v>
      </c>
      <c r="F336" s="4">
        <v>0</v>
      </c>
      <c r="G336" s="4">
        <v>21472347.0328</v>
      </c>
      <c r="H336" s="4">
        <v>3220852.0549504831</v>
      </c>
      <c r="I336" s="4">
        <v>4483377.3678000001</v>
      </c>
      <c r="J336" s="4">
        <v>3036536.7760495166</v>
      </c>
      <c r="K336" s="4"/>
      <c r="L336" s="4">
        <f t="shared" ref="L336:L399" si="103">J336-K336</f>
        <v>3036536.7760495166</v>
      </c>
      <c r="M336" s="4">
        <v>80798074.671399996</v>
      </c>
      <c r="N336" s="5">
        <f t="shared" ref="N336:N387" si="104">E336+F336+G336+H336+L336+M336</f>
        <v>185052503.98269999</v>
      </c>
      <c r="O336" s="8"/>
      <c r="P336" s="148"/>
      <c r="Q336" s="9">
        <v>6</v>
      </c>
      <c r="R336" s="105" t="s">
        <v>66</v>
      </c>
      <c r="S336" s="4" t="s">
        <v>730</v>
      </c>
      <c r="T336" s="4">
        <v>90931510.611600012</v>
      </c>
      <c r="U336" s="4">
        <f t="shared" si="100"/>
        <v>-1564740.79</v>
      </c>
      <c r="V336" s="4">
        <v>25514809.195599999</v>
      </c>
      <c r="W336" s="4">
        <v>3827221.3793155742</v>
      </c>
      <c r="X336" s="4">
        <v>4305365.8371000001</v>
      </c>
      <c r="Y336" s="4">
        <v>3608206.2355844262</v>
      </c>
      <c r="Z336" s="4">
        <v>0</v>
      </c>
      <c r="AA336" s="4">
        <f t="shared" si="101"/>
        <v>3608206.2355844262</v>
      </c>
      <c r="AB336" s="4">
        <v>70014532.192599997</v>
      </c>
      <c r="AC336" s="5">
        <f t="shared" si="97"/>
        <v>192331538.8247</v>
      </c>
    </row>
    <row r="337" spans="1:29" ht="24.9" customHeight="1" x14ac:dyDescent="0.25">
      <c r="A337" s="146"/>
      <c r="B337" s="148"/>
      <c r="C337" s="1">
        <v>2</v>
      </c>
      <c r="D337" s="4" t="s">
        <v>380</v>
      </c>
      <c r="E337" s="4">
        <v>90506614.615400001</v>
      </c>
      <c r="F337" s="4">
        <v>0</v>
      </c>
      <c r="G337" s="4">
        <v>25395586.055100001</v>
      </c>
      <c r="H337" s="4">
        <v>3809337.9082455714</v>
      </c>
      <c r="I337" s="4">
        <v>5239590.2232999997</v>
      </c>
      <c r="J337" s="4">
        <v>3591346.1574544287</v>
      </c>
      <c r="K337" s="4"/>
      <c r="L337" s="4">
        <f t="shared" si="103"/>
        <v>3591346.1574544287</v>
      </c>
      <c r="M337" s="4">
        <v>94088156.526500002</v>
      </c>
      <c r="N337" s="5">
        <f t="shared" si="104"/>
        <v>217391041.26270002</v>
      </c>
      <c r="O337" s="8"/>
      <c r="P337" s="148"/>
      <c r="Q337" s="9">
        <v>7</v>
      </c>
      <c r="R337" s="105" t="s">
        <v>66</v>
      </c>
      <c r="S337" s="4" t="s">
        <v>731</v>
      </c>
      <c r="T337" s="4">
        <v>103856760.44589999</v>
      </c>
      <c r="U337" s="4">
        <f t="shared" si="100"/>
        <v>-1564740.79</v>
      </c>
      <c r="V337" s="4">
        <v>29141552.896600001</v>
      </c>
      <c r="W337" s="4">
        <v>4371232.9344656561</v>
      </c>
      <c r="X337" s="4">
        <v>5654962.3254000004</v>
      </c>
      <c r="Y337" s="4">
        <v>4121086.3883343441</v>
      </c>
      <c r="Z337" s="4">
        <v>0</v>
      </c>
      <c r="AA337" s="4">
        <f t="shared" si="101"/>
        <v>4121086.3883343441</v>
      </c>
      <c r="AB337" s="4">
        <v>93733049.631099999</v>
      </c>
      <c r="AC337" s="5">
        <f t="shared" si="97"/>
        <v>233658941.50639996</v>
      </c>
    </row>
    <row r="338" spans="1:29" ht="24.9" customHeight="1" x14ac:dyDescent="0.25">
      <c r="A338" s="146"/>
      <c r="B338" s="148"/>
      <c r="C338" s="1">
        <v>3</v>
      </c>
      <c r="D338" s="4" t="s">
        <v>381</v>
      </c>
      <c r="E338" s="4">
        <v>112321177.04010001</v>
      </c>
      <c r="F338" s="4">
        <v>0</v>
      </c>
      <c r="G338" s="4">
        <v>31516614.884500001</v>
      </c>
      <c r="H338" s="4">
        <v>4727492.2326257089</v>
      </c>
      <c r="I338" s="4">
        <v>6285687.9857000001</v>
      </c>
      <c r="J338" s="4">
        <v>4456958.5246742908</v>
      </c>
      <c r="K338" s="4"/>
      <c r="L338" s="4">
        <f t="shared" si="103"/>
        <v>4456958.5246742908</v>
      </c>
      <c r="M338" s="4">
        <v>112472827.9727</v>
      </c>
      <c r="N338" s="5">
        <f t="shared" si="104"/>
        <v>265495070.65460002</v>
      </c>
      <c r="O338" s="8"/>
      <c r="P338" s="148"/>
      <c r="Q338" s="9">
        <v>8</v>
      </c>
      <c r="R338" s="105" t="s">
        <v>66</v>
      </c>
      <c r="S338" s="4" t="s">
        <v>732</v>
      </c>
      <c r="T338" s="4">
        <v>88622087.16520001</v>
      </c>
      <c r="U338" s="4">
        <f t="shared" si="100"/>
        <v>-1564740.79</v>
      </c>
      <c r="V338" s="4">
        <v>24866799.521299999</v>
      </c>
      <c r="W338" s="4">
        <v>3730019.9281605594</v>
      </c>
      <c r="X338" s="4">
        <v>4851359.4683999997</v>
      </c>
      <c r="Y338" s="4">
        <v>3516567.1984394412</v>
      </c>
      <c r="Z338" s="4">
        <v>0</v>
      </c>
      <c r="AA338" s="4">
        <f t="shared" si="101"/>
        <v>3516567.1984394412</v>
      </c>
      <c r="AB338" s="4">
        <v>79610111.003700003</v>
      </c>
      <c r="AC338" s="5">
        <f t="shared" si="97"/>
        <v>198780844.02680001</v>
      </c>
    </row>
    <row r="339" spans="1:29" ht="24.9" customHeight="1" x14ac:dyDescent="0.25">
      <c r="A339" s="146"/>
      <c r="B339" s="148"/>
      <c r="C339" s="1">
        <v>4</v>
      </c>
      <c r="D339" s="4" t="s">
        <v>382</v>
      </c>
      <c r="E339" s="4">
        <v>84957840.272799999</v>
      </c>
      <c r="F339" s="4">
        <v>0</v>
      </c>
      <c r="G339" s="4">
        <v>23838634.920499999</v>
      </c>
      <c r="H339" s="4">
        <v>3575795.2380605363</v>
      </c>
      <c r="I339" s="4">
        <v>4586007.6749</v>
      </c>
      <c r="J339" s="4">
        <v>3371168.1129394639</v>
      </c>
      <c r="K339" s="4"/>
      <c r="L339" s="4">
        <f t="shared" si="103"/>
        <v>3371168.1129394639</v>
      </c>
      <c r="M339" s="4">
        <v>82601753.585999995</v>
      </c>
      <c r="N339" s="5">
        <f t="shared" si="104"/>
        <v>198345192.13029999</v>
      </c>
      <c r="O339" s="8"/>
      <c r="P339" s="148"/>
      <c r="Q339" s="9">
        <v>9</v>
      </c>
      <c r="R339" s="105" t="s">
        <v>66</v>
      </c>
      <c r="S339" s="4" t="s">
        <v>733</v>
      </c>
      <c r="T339" s="4">
        <v>100313601.63940001</v>
      </c>
      <c r="U339" s="4">
        <f t="shared" si="100"/>
        <v>-1564740.79</v>
      </c>
      <c r="V339" s="4">
        <v>28147364.850099999</v>
      </c>
      <c r="W339" s="4">
        <v>4222104.7274756338</v>
      </c>
      <c r="X339" s="4">
        <v>4807775.3739999998</v>
      </c>
      <c r="Y339" s="4">
        <v>3980492.1365243662</v>
      </c>
      <c r="Z339" s="4">
        <v>0</v>
      </c>
      <c r="AA339" s="4">
        <f t="shared" si="101"/>
        <v>3980492.1365243662</v>
      </c>
      <c r="AB339" s="4">
        <v>78844141.240099996</v>
      </c>
      <c r="AC339" s="5">
        <f t="shared" si="97"/>
        <v>213942963.80359998</v>
      </c>
    </row>
    <row r="340" spans="1:29" ht="24.9" customHeight="1" x14ac:dyDescent="0.25">
      <c r="A340" s="146"/>
      <c r="B340" s="148"/>
      <c r="C340" s="1">
        <v>5</v>
      </c>
      <c r="D340" s="4" t="s">
        <v>383</v>
      </c>
      <c r="E340" s="4">
        <v>72901238.139500007</v>
      </c>
      <c r="F340" s="4">
        <v>0</v>
      </c>
      <c r="G340" s="4">
        <v>20455628.293699998</v>
      </c>
      <c r="H340" s="4">
        <v>3068344.2440804602</v>
      </c>
      <c r="I340" s="4">
        <v>3970553.7563</v>
      </c>
      <c r="J340" s="4">
        <v>2892756.3203195394</v>
      </c>
      <c r="K340" s="4"/>
      <c r="L340" s="4">
        <f t="shared" si="103"/>
        <v>2892756.3203195394</v>
      </c>
      <c r="M340" s="4">
        <v>71785443.208900005</v>
      </c>
      <c r="N340" s="5">
        <f t="shared" si="104"/>
        <v>171103410.20649999</v>
      </c>
      <c r="O340" s="8"/>
      <c r="P340" s="148"/>
      <c r="Q340" s="9">
        <v>10</v>
      </c>
      <c r="R340" s="105" t="s">
        <v>66</v>
      </c>
      <c r="S340" s="4" t="s">
        <v>734</v>
      </c>
      <c r="T340" s="4">
        <v>90569216.494299993</v>
      </c>
      <c r="U340" s="4">
        <f t="shared" si="100"/>
        <v>-1564740.79</v>
      </c>
      <c r="V340" s="4">
        <v>25413151.748100001</v>
      </c>
      <c r="W340" s="4">
        <v>3811972.7622405719</v>
      </c>
      <c r="X340" s="4">
        <v>4594674.3925999999</v>
      </c>
      <c r="Y340" s="4">
        <v>3593830.2300594281</v>
      </c>
      <c r="Z340" s="4">
        <v>0</v>
      </c>
      <c r="AA340" s="4">
        <f t="shared" si="101"/>
        <v>3593830.2300594281</v>
      </c>
      <c r="AB340" s="4">
        <v>75098992.680500001</v>
      </c>
      <c r="AC340" s="5">
        <f t="shared" si="97"/>
        <v>196922423.12519997</v>
      </c>
    </row>
    <row r="341" spans="1:29" ht="24.9" customHeight="1" x14ac:dyDescent="0.25">
      <c r="A341" s="146"/>
      <c r="B341" s="148"/>
      <c r="C341" s="1">
        <v>6</v>
      </c>
      <c r="D341" s="4" t="s">
        <v>384</v>
      </c>
      <c r="E341" s="4">
        <v>71514178.676799998</v>
      </c>
      <c r="F341" s="4">
        <v>0</v>
      </c>
      <c r="G341" s="4">
        <v>20066428.144099999</v>
      </c>
      <c r="H341" s="4">
        <v>3009964.2216554517</v>
      </c>
      <c r="I341" s="4">
        <v>4139255.8015999999</v>
      </c>
      <c r="J341" s="4">
        <v>2837717.1312445481</v>
      </c>
      <c r="K341" s="4"/>
      <c r="L341" s="4">
        <f t="shared" si="103"/>
        <v>2837717.1312445481</v>
      </c>
      <c r="M341" s="4">
        <v>74750301.548600003</v>
      </c>
      <c r="N341" s="5">
        <f t="shared" si="104"/>
        <v>172178589.72240001</v>
      </c>
      <c r="O341" s="8"/>
      <c r="P341" s="148"/>
      <c r="Q341" s="9">
        <v>11</v>
      </c>
      <c r="R341" s="105" t="s">
        <v>66</v>
      </c>
      <c r="S341" s="4" t="s">
        <v>735</v>
      </c>
      <c r="T341" s="4">
        <v>83985479.121199995</v>
      </c>
      <c r="U341" s="4">
        <f t="shared" si="100"/>
        <v>-1564740.79</v>
      </c>
      <c r="V341" s="4">
        <v>23565796.505100001</v>
      </c>
      <c r="W341" s="4">
        <v>3534869.4757205304</v>
      </c>
      <c r="X341" s="4">
        <v>4686503.0784999998</v>
      </c>
      <c r="Y341" s="4">
        <v>3332584.3530794699</v>
      </c>
      <c r="Z341" s="4">
        <v>0</v>
      </c>
      <c r="AA341" s="4">
        <f t="shared" si="101"/>
        <v>3332584.3530794699</v>
      </c>
      <c r="AB341" s="4">
        <v>76712838.231399998</v>
      </c>
      <c r="AC341" s="5">
        <f t="shared" si="97"/>
        <v>189566826.89649999</v>
      </c>
    </row>
    <row r="342" spans="1:29" ht="24.9" customHeight="1" x14ac:dyDescent="0.25">
      <c r="A342" s="146"/>
      <c r="B342" s="148"/>
      <c r="C342" s="1">
        <v>7</v>
      </c>
      <c r="D342" s="4" t="s">
        <v>385</v>
      </c>
      <c r="E342" s="4">
        <v>100386273.5139</v>
      </c>
      <c r="F342" s="4">
        <v>0</v>
      </c>
      <c r="G342" s="4">
        <v>28167756.1204</v>
      </c>
      <c r="H342" s="4">
        <v>4225163.4180606343</v>
      </c>
      <c r="I342" s="4">
        <v>5617617.1541999998</v>
      </c>
      <c r="J342" s="4">
        <v>3983375.7915393664</v>
      </c>
      <c r="K342" s="4"/>
      <c r="L342" s="4">
        <f t="shared" si="103"/>
        <v>3983375.7915393664</v>
      </c>
      <c r="M342" s="4">
        <v>100731800.3364</v>
      </c>
      <c r="N342" s="5">
        <f t="shared" si="104"/>
        <v>237494369.1803</v>
      </c>
      <c r="O342" s="8"/>
      <c r="P342" s="148"/>
      <c r="Q342" s="9">
        <v>12</v>
      </c>
      <c r="R342" s="105" t="s">
        <v>66</v>
      </c>
      <c r="S342" s="4" t="s">
        <v>736</v>
      </c>
      <c r="T342" s="4">
        <v>99994931.342799991</v>
      </c>
      <c r="U342" s="4">
        <f t="shared" si="100"/>
        <v>-1564740.79</v>
      </c>
      <c r="V342" s="4">
        <v>28057947.971799999</v>
      </c>
      <c r="W342" s="4">
        <v>4208692.1958206315</v>
      </c>
      <c r="X342" s="4">
        <v>4838202.7559000002</v>
      </c>
      <c r="Y342" s="4">
        <v>3967847.1453793687</v>
      </c>
      <c r="Z342" s="4">
        <v>0</v>
      </c>
      <c r="AA342" s="4">
        <f t="shared" si="101"/>
        <v>3967847.1453793687</v>
      </c>
      <c r="AB342" s="4">
        <v>79378888.028999999</v>
      </c>
      <c r="AC342" s="5">
        <f t="shared" si="97"/>
        <v>214043565.89480001</v>
      </c>
    </row>
    <row r="343" spans="1:29" ht="24.9" customHeight="1" x14ac:dyDescent="0.25">
      <c r="A343" s="146"/>
      <c r="B343" s="148"/>
      <c r="C343" s="1">
        <v>8</v>
      </c>
      <c r="D343" s="4" t="s">
        <v>386</v>
      </c>
      <c r="E343" s="4">
        <v>84251087.745799989</v>
      </c>
      <c r="F343" s="4">
        <v>0</v>
      </c>
      <c r="G343" s="4">
        <v>23640324.612399999</v>
      </c>
      <c r="H343" s="4">
        <v>3546048.6918405322</v>
      </c>
      <c r="I343" s="4">
        <v>4684424.6540999999</v>
      </c>
      <c r="J343" s="4">
        <v>3343123.8315594681</v>
      </c>
      <c r="K343" s="4"/>
      <c r="L343" s="4">
        <f t="shared" si="103"/>
        <v>3343123.8315594681</v>
      </c>
      <c r="M343" s="4">
        <v>84331385.263999999</v>
      </c>
      <c r="N343" s="5">
        <f t="shared" si="104"/>
        <v>199111970.14559996</v>
      </c>
      <c r="O343" s="8"/>
      <c r="P343" s="148"/>
      <c r="Q343" s="9">
        <v>13</v>
      </c>
      <c r="R343" s="105" t="s">
        <v>66</v>
      </c>
      <c r="S343" s="4" t="s">
        <v>737</v>
      </c>
      <c r="T343" s="4">
        <v>104914861.3098</v>
      </c>
      <c r="U343" s="4">
        <f t="shared" si="100"/>
        <v>-1564740.79</v>
      </c>
      <c r="V343" s="4">
        <v>29438449.335099999</v>
      </c>
      <c r="W343" s="4">
        <v>4415767.4002856622</v>
      </c>
      <c r="X343" s="4">
        <v>5418866.9083000002</v>
      </c>
      <c r="Y343" s="4">
        <v>4163072.341414338</v>
      </c>
      <c r="Z343" s="4">
        <v>0</v>
      </c>
      <c r="AA343" s="4">
        <f t="shared" si="101"/>
        <v>4163072.341414338</v>
      </c>
      <c r="AB343" s="4">
        <v>89583784.784899995</v>
      </c>
      <c r="AC343" s="5">
        <f t="shared" si="97"/>
        <v>230951194.38150001</v>
      </c>
    </row>
    <row r="344" spans="1:29" ht="24.9" customHeight="1" x14ac:dyDescent="0.25">
      <c r="A344" s="146"/>
      <c r="B344" s="148"/>
      <c r="C344" s="1">
        <v>9</v>
      </c>
      <c r="D344" s="4" t="s">
        <v>387</v>
      </c>
      <c r="E344" s="4">
        <v>73798361.594099998</v>
      </c>
      <c r="F344" s="4">
        <v>0</v>
      </c>
      <c r="G344" s="4">
        <v>20707355.484999999</v>
      </c>
      <c r="H344" s="4">
        <v>3106103.3227104661</v>
      </c>
      <c r="I344" s="4">
        <v>4236539.9521000003</v>
      </c>
      <c r="J344" s="4">
        <v>2928354.6120895343</v>
      </c>
      <c r="K344" s="4"/>
      <c r="L344" s="4">
        <f t="shared" si="103"/>
        <v>2928354.6120895343</v>
      </c>
      <c r="M344" s="4">
        <v>76460024.299799994</v>
      </c>
      <c r="N344" s="5">
        <f t="shared" si="104"/>
        <v>177000199.31369999</v>
      </c>
      <c r="O344" s="8"/>
      <c r="P344" s="148"/>
      <c r="Q344" s="9">
        <v>14</v>
      </c>
      <c r="R344" s="105" t="s">
        <v>66</v>
      </c>
      <c r="S344" s="4" t="s">
        <v>738</v>
      </c>
      <c r="T344" s="4">
        <v>94533848.078700006</v>
      </c>
      <c r="U344" s="4">
        <f t="shared" si="100"/>
        <v>-1564740.79</v>
      </c>
      <c r="V344" s="4">
        <v>26525602.4016</v>
      </c>
      <c r="W344" s="4">
        <v>3978840.360200597</v>
      </c>
      <c r="X344" s="4">
        <v>4910226.8135000002</v>
      </c>
      <c r="Y344" s="4">
        <v>3751148.7251994032</v>
      </c>
      <c r="Z344" s="4">
        <v>0</v>
      </c>
      <c r="AA344" s="4">
        <f t="shared" si="101"/>
        <v>3751148.7251994032</v>
      </c>
      <c r="AB344" s="4">
        <v>80644676.639899999</v>
      </c>
      <c r="AC344" s="5">
        <f t="shared" si="97"/>
        <v>207869375.4156</v>
      </c>
    </row>
    <row r="345" spans="1:29" ht="24.9" customHeight="1" x14ac:dyDescent="0.25">
      <c r="A345" s="146"/>
      <c r="B345" s="148"/>
      <c r="C345" s="1">
        <v>10</v>
      </c>
      <c r="D345" s="4" t="s">
        <v>388</v>
      </c>
      <c r="E345" s="4">
        <v>77963952.024800003</v>
      </c>
      <c r="F345" s="4">
        <v>0</v>
      </c>
      <c r="G345" s="4">
        <v>21876193.925099999</v>
      </c>
      <c r="H345" s="4">
        <v>3281429.0887304922</v>
      </c>
      <c r="I345" s="4">
        <v>4314615.6999000004</v>
      </c>
      <c r="J345" s="4">
        <v>3093647.2511695074</v>
      </c>
      <c r="K345" s="4"/>
      <c r="L345" s="4">
        <f t="shared" si="103"/>
        <v>3093647.2511695074</v>
      </c>
      <c r="M345" s="4">
        <v>77832168.493399993</v>
      </c>
      <c r="N345" s="5">
        <f t="shared" si="104"/>
        <v>184047390.7832</v>
      </c>
      <c r="O345" s="8"/>
      <c r="P345" s="148"/>
      <c r="Q345" s="9">
        <v>15</v>
      </c>
      <c r="R345" s="105" t="s">
        <v>66</v>
      </c>
      <c r="S345" s="4" t="s">
        <v>739</v>
      </c>
      <c r="T345" s="4">
        <v>84649269.867499992</v>
      </c>
      <c r="U345" s="4">
        <f t="shared" si="100"/>
        <v>-1564740.79</v>
      </c>
      <c r="V345" s="4">
        <v>23752052.008099999</v>
      </c>
      <c r="W345" s="4">
        <v>3562807.8011705345</v>
      </c>
      <c r="X345" s="4">
        <v>4393150.1256999997</v>
      </c>
      <c r="Y345" s="4">
        <v>3358923.8902294654</v>
      </c>
      <c r="Z345" s="4">
        <v>0</v>
      </c>
      <c r="AA345" s="4">
        <f t="shared" si="101"/>
        <v>3358923.8902294654</v>
      </c>
      <c r="AB345" s="4">
        <v>71557299.381899998</v>
      </c>
      <c r="AC345" s="5">
        <f t="shared" si="97"/>
        <v>185315612.15889996</v>
      </c>
    </row>
    <row r="346" spans="1:29" ht="24.9" customHeight="1" x14ac:dyDescent="0.25">
      <c r="A346" s="146"/>
      <c r="B346" s="148"/>
      <c r="C346" s="1">
        <v>11</v>
      </c>
      <c r="D346" s="4" t="s">
        <v>389</v>
      </c>
      <c r="E346" s="4">
        <v>108452380.9208</v>
      </c>
      <c r="F346" s="4">
        <v>0</v>
      </c>
      <c r="G346" s="4">
        <v>30431055.058800001</v>
      </c>
      <c r="H346" s="4">
        <v>4564658.2588306842</v>
      </c>
      <c r="I346" s="4">
        <v>5880343.9831999997</v>
      </c>
      <c r="J346" s="4">
        <v>4303442.8271693159</v>
      </c>
      <c r="K346" s="4"/>
      <c r="L346" s="4">
        <f t="shared" si="103"/>
        <v>4303442.8271693159</v>
      </c>
      <c r="M346" s="4">
        <v>105349099.6028</v>
      </c>
      <c r="N346" s="5">
        <f t="shared" si="104"/>
        <v>253100636.66840005</v>
      </c>
      <c r="O346" s="8"/>
      <c r="P346" s="148"/>
      <c r="Q346" s="9">
        <v>16</v>
      </c>
      <c r="R346" s="105" t="s">
        <v>66</v>
      </c>
      <c r="S346" s="4" t="s">
        <v>740</v>
      </c>
      <c r="T346" s="4">
        <v>94065476.301100001</v>
      </c>
      <c r="U346" s="4">
        <f t="shared" si="100"/>
        <v>-1564740.79</v>
      </c>
      <c r="V346" s="4">
        <v>26394180.230599999</v>
      </c>
      <c r="W346" s="4">
        <v>3959127.034565594</v>
      </c>
      <c r="X346" s="4">
        <v>5669748.7213000003</v>
      </c>
      <c r="Y346" s="4">
        <v>3732563.5069344058</v>
      </c>
      <c r="Z346" s="4">
        <v>0</v>
      </c>
      <c r="AA346" s="4">
        <f t="shared" si="101"/>
        <v>3732563.5069344058</v>
      </c>
      <c r="AB346" s="4">
        <v>93992913.518099993</v>
      </c>
      <c r="AC346" s="5">
        <f t="shared" si="97"/>
        <v>220579519.80129999</v>
      </c>
    </row>
    <row r="347" spans="1:29" ht="24.9" customHeight="1" x14ac:dyDescent="0.25">
      <c r="A347" s="146"/>
      <c r="B347" s="148"/>
      <c r="C347" s="1">
        <v>12</v>
      </c>
      <c r="D347" s="4" t="s">
        <v>390</v>
      </c>
      <c r="E347" s="4">
        <v>80185736.958300009</v>
      </c>
      <c r="F347" s="4">
        <v>0</v>
      </c>
      <c r="G347" s="4">
        <v>22499612.784899998</v>
      </c>
      <c r="H347" s="4">
        <v>3374941.9177755062</v>
      </c>
      <c r="I347" s="4">
        <v>4409008.1560000004</v>
      </c>
      <c r="J347" s="4">
        <v>3181808.7498244937</v>
      </c>
      <c r="K347" s="4"/>
      <c r="L347" s="4">
        <f t="shared" si="103"/>
        <v>3181808.7498244937</v>
      </c>
      <c r="M347" s="4">
        <v>79491071.089200005</v>
      </c>
      <c r="N347" s="5">
        <f t="shared" si="104"/>
        <v>188733171.5</v>
      </c>
      <c r="O347" s="8"/>
      <c r="P347" s="148"/>
      <c r="Q347" s="9">
        <v>17</v>
      </c>
      <c r="R347" s="105" t="s">
        <v>66</v>
      </c>
      <c r="S347" s="4" t="s">
        <v>741</v>
      </c>
      <c r="T347" s="4">
        <v>93305568.495099992</v>
      </c>
      <c r="U347" s="4">
        <f t="shared" si="100"/>
        <v>-1564740.79</v>
      </c>
      <c r="V347" s="4">
        <v>26180954.886100002</v>
      </c>
      <c r="W347" s="4">
        <v>3927143.2329105888</v>
      </c>
      <c r="X347" s="4">
        <v>5292814.8706</v>
      </c>
      <c r="Y347" s="4">
        <v>3702409.9984894111</v>
      </c>
      <c r="Z347" s="4">
        <v>0</v>
      </c>
      <c r="AA347" s="4">
        <f t="shared" si="101"/>
        <v>3702409.9984894111</v>
      </c>
      <c r="AB347" s="4">
        <v>87368480.076199993</v>
      </c>
      <c r="AC347" s="5">
        <f t="shared" si="97"/>
        <v>212919815.89879999</v>
      </c>
    </row>
    <row r="348" spans="1:29" ht="24.9" customHeight="1" x14ac:dyDescent="0.25">
      <c r="A348" s="146"/>
      <c r="B348" s="148"/>
      <c r="C348" s="1">
        <v>13</v>
      </c>
      <c r="D348" s="4" t="s">
        <v>391</v>
      </c>
      <c r="E348" s="4">
        <v>67689832.47420001</v>
      </c>
      <c r="F348" s="4">
        <v>0</v>
      </c>
      <c r="G348" s="4">
        <v>18993340.6851</v>
      </c>
      <c r="H348" s="4">
        <v>2849001.1028104275</v>
      </c>
      <c r="I348" s="4">
        <v>4221306.3870000001</v>
      </c>
      <c r="J348" s="4">
        <v>2685965.2278895727</v>
      </c>
      <c r="K348" s="4"/>
      <c r="L348" s="4">
        <f t="shared" si="103"/>
        <v>2685965.2278895727</v>
      </c>
      <c r="M348" s="4">
        <v>76192301.6259</v>
      </c>
      <c r="N348" s="5">
        <f t="shared" si="104"/>
        <v>168410441.11590001</v>
      </c>
      <c r="O348" s="8"/>
      <c r="P348" s="148"/>
      <c r="Q348" s="9">
        <v>18</v>
      </c>
      <c r="R348" s="105" t="s">
        <v>66</v>
      </c>
      <c r="S348" s="4" t="s">
        <v>742</v>
      </c>
      <c r="T348" s="4">
        <v>104475785.6777</v>
      </c>
      <c r="U348" s="4">
        <f t="shared" si="100"/>
        <v>-1564740.79</v>
      </c>
      <c r="V348" s="4">
        <v>29315247.478100002</v>
      </c>
      <c r="W348" s="4">
        <v>4397287.1217556596</v>
      </c>
      <c r="X348" s="4">
        <v>5591096.6220000004</v>
      </c>
      <c r="Y348" s="4">
        <v>4145649.6082443404</v>
      </c>
      <c r="Z348" s="4">
        <v>0</v>
      </c>
      <c r="AA348" s="4">
        <f t="shared" si="101"/>
        <v>4145649.6082443404</v>
      </c>
      <c r="AB348" s="4">
        <v>92610640.221300006</v>
      </c>
      <c r="AC348" s="5">
        <f t="shared" si="97"/>
        <v>233379869.31709999</v>
      </c>
    </row>
    <row r="349" spans="1:29" ht="24.9" customHeight="1" x14ac:dyDescent="0.25">
      <c r="A349" s="146"/>
      <c r="B349" s="148"/>
      <c r="C349" s="1">
        <v>14</v>
      </c>
      <c r="D349" s="4" t="s">
        <v>392</v>
      </c>
      <c r="E349" s="4">
        <v>93037514.722499996</v>
      </c>
      <c r="F349" s="4">
        <v>0</v>
      </c>
      <c r="G349" s="4">
        <v>26105740.685600001</v>
      </c>
      <c r="H349" s="4">
        <v>3915861.1028105873</v>
      </c>
      <c r="I349" s="4">
        <v>5448199.6381999999</v>
      </c>
      <c r="J349" s="4">
        <v>3691773.4953894126</v>
      </c>
      <c r="K349" s="4"/>
      <c r="L349" s="4">
        <f t="shared" si="103"/>
        <v>3691773.4953894126</v>
      </c>
      <c r="M349" s="4">
        <v>97754367.937600002</v>
      </c>
      <c r="N349" s="5">
        <f t="shared" si="104"/>
        <v>224505257.94389999</v>
      </c>
      <c r="O349" s="8"/>
      <c r="P349" s="148"/>
      <c r="Q349" s="9">
        <v>19</v>
      </c>
      <c r="R349" s="105" t="s">
        <v>66</v>
      </c>
      <c r="S349" s="4" t="s">
        <v>743</v>
      </c>
      <c r="T349" s="4">
        <v>96322464.0097</v>
      </c>
      <c r="U349" s="4">
        <f t="shared" si="100"/>
        <v>-1564740.79</v>
      </c>
      <c r="V349" s="4">
        <v>27027476.767200001</v>
      </c>
      <c r="W349" s="4">
        <v>4054121.5150506082</v>
      </c>
      <c r="X349" s="4">
        <v>4487304.0915999999</v>
      </c>
      <c r="Y349" s="4">
        <v>3822121.8687493918</v>
      </c>
      <c r="Z349" s="4">
        <v>0</v>
      </c>
      <c r="AA349" s="4">
        <f t="shared" si="101"/>
        <v>3822121.8687493918</v>
      </c>
      <c r="AB349" s="4">
        <v>73212010.624699995</v>
      </c>
      <c r="AC349" s="5">
        <f t="shared" si="97"/>
        <v>202873453.99540001</v>
      </c>
    </row>
    <row r="350" spans="1:29" ht="24.9" customHeight="1" x14ac:dyDescent="0.25">
      <c r="A350" s="146"/>
      <c r="B350" s="148"/>
      <c r="C350" s="1">
        <v>15</v>
      </c>
      <c r="D350" s="4" t="s">
        <v>393</v>
      </c>
      <c r="E350" s="4">
        <v>104643386.15179999</v>
      </c>
      <c r="F350" s="4">
        <v>0</v>
      </c>
      <c r="G350" s="4">
        <v>29362275.115499999</v>
      </c>
      <c r="H350" s="4">
        <v>4404341.2673756611</v>
      </c>
      <c r="I350" s="4">
        <v>5865199.8519000001</v>
      </c>
      <c r="J350" s="4">
        <v>4152300.0761243398</v>
      </c>
      <c r="K350" s="4"/>
      <c r="L350" s="4">
        <f t="shared" si="103"/>
        <v>4152300.0761243398</v>
      </c>
      <c r="M350" s="4">
        <v>105082948.68619999</v>
      </c>
      <c r="N350" s="5">
        <f t="shared" si="104"/>
        <v>247645251.29699999</v>
      </c>
      <c r="O350" s="8"/>
      <c r="P350" s="148"/>
      <c r="Q350" s="9">
        <v>20</v>
      </c>
      <c r="R350" s="105" t="s">
        <v>66</v>
      </c>
      <c r="S350" s="4" t="s">
        <v>744</v>
      </c>
      <c r="T350" s="4">
        <v>87654847.679199994</v>
      </c>
      <c r="U350" s="4">
        <f t="shared" si="100"/>
        <v>-1564740.79</v>
      </c>
      <c r="V350" s="4">
        <v>24595398.213</v>
      </c>
      <c r="W350" s="4">
        <v>3689309.7319405535</v>
      </c>
      <c r="X350" s="4">
        <v>4035335.2439999999</v>
      </c>
      <c r="Y350" s="4">
        <v>3478186.6687594461</v>
      </c>
      <c r="Z350" s="4">
        <v>0</v>
      </c>
      <c r="AA350" s="4">
        <f t="shared" si="101"/>
        <v>3478186.6687594461</v>
      </c>
      <c r="AB350" s="4">
        <v>65268872.740099996</v>
      </c>
      <c r="AC350" s="5">
        <f t="shared" si="97"/>
        <v>183121874.24299997</v>
      </c>
    </row>
    <row r="351" spans="1:29" ht="24.9" customHeight="1" x14ac:dyDescent="0.25">
      <c r="A351" s="146"/>
      <c r="B351" s="148"/>
      <c r="C351" s="1">
        <v>16</v>
      </c>
      <c r="D351" s="4" t="s">
        <v>394</v>
      </c>
      <c r="E351" s="4">
        <v>76693525.542400002</v>
      </c>
      <c r="F351" s="4">
        <v>0</v>
      </c>
      <c r="G351" s="4">
        <v>21519720.2553</v>
      </c>
      <c r="H351" s="4">
        <v>3227958.0382454842</v>
      </c>
      <c r="I351" s="4">
        <v>4443181.8223999999</v>
      </c>
      <c r="J351" s="4">
        <v>3043236.1151545155</v>
      </c>
      <c r="K351" s="4"/>
      <c r="L351" s="4">
        <f t="shared" si="103"/>
        <v>3043236.1151545155</v>
      </c>
      <c r="M351" s="4">
        <v>80091657.048500001</v>
      </c>
      <c r="N351" s="5">
        <f t="shared" si="104"/>
        <v>184576096.99959999</v>
      </c>
      <c r="O351" s="8"/>
      <c r="P351" s="148"/>
      <c r="Q351" s="9">
        <v>21</v>
      </c>
      <c r="R351" s="105" t="s">
        <v>66</v>
      </c>
      <c r="S351" s="4" t="s">
        <v>745</v>
      </c>
      <c r="T351" s="4">
        <v>90358661.439400002</v>
      </c>
      <c r="U351" s="4">
        <f t="shared" si="100"/>
        <v>-1564740.79</v>
      </c>
      <c r="V351" s="4">
        <v>25354071.3257</v>
      </c>
      <c r="W351" s="4">
        <v>3803110.6988305706</v>
      </c>
      <c r="X351" s="4">
        <v>5140827.0175000001</v>
      </c>
      <c r="Y351" s="4">
        <v>3585475.3039694293</v>
      </c>
      <c r="Z351" s="4">
        <v>0</v>
      </c>
      <c r="AA351" s="4">
        <f t="shared" si="101"/>
        <v>3585475.3039694293</v>
      </c>
      <c r="AB351" s="4">
        <v>84697365.726999998</v>
      </c>
      <c r="AC351" s="5">
        <f t="shared" si="97"/>
        <v>206233943.7049</v>
      </c>
    </row>
    <row r="352" spans="1:29" ht="24.9" customHeight="1" x14ac:dyDescent="0.25">
      <c r="A352" s="146"/>
      <c r="B352" s="148"/>
      <c r="C352" s="1">
        <v>17</v>
      </c>
      <c r="D352" s="4" t="s">
        <v>395</v>
      </c>
      <c r="E352" s="4">
        <v>81156288.143199995</v>
      </c>
      <c r="F352" s="4">
        <v>0</v>
      </c>
      <c r="G352" s="4">
        <v>22771943.334899999</v>
      </c>
      <c r="H352" s="4">
        <v>3415791.5002005124</v>
      </c>
      <c r="I352" s="4">
        <v>4776452.0818999996</v>
      </c>
      <c r="J352" s="4">
        <v>3220320.689299487</v>
      </c>
      <c r="K352" s="4"/>
      <c r="L352" s="4">
        <f t="shared" si="103"/>
        <v>3220320.689299487</v>
      </c>
      <c r="M352" s="4">
        <v>85948723.608999997</v>
      </c>
      <c r="N352" s="5">
        <f t="shared" si="104"/>
        <v>196513067.2766</v>
      </c>
      <c r="O352" s="8"/>
      <c r="P352" s="148"/>
      <c r="Q352" s="9">
        <v>22</v>
      </c>
      <c r="R352" s="105" t="s">
        <v>66</v>
      </c>
      <c r="S352" s="4" t="s">
        <v>746</v>
      </c>
      <c r="T352" s="4">
        <v>86939072.681799993</v>
      </c>
      <c r="U352" s="4">
        <f t="shared" si="100"/>
        <v>-1564740.79</v>
      </c>
      <c r="V352" s="4">
        <v>24394556.256700002</v>
      </c>
      <c r="W352" s="4">
        <v>3659183.4385455488</v>
      </c>
      <c r="X352" s="4">
        <v>4968796.0456999997</v>
      </c>
      <c r="Y352" s="4">
        <v>3449784.3713544509</v>
      </c>
      <c r="Z352" s="4">
        <v>0</v>
      </c>
      <c r="AA352" s="4">
        <f t="shared" si="101"/>
        <v>3449784.3713544509</v>
      </c>
      <c r="AB352" s="4">
        <v>81674003.084700003</v>
      </c>
      <c r="AC352" s="5">
        <f t="shared" si="97"/>
        <v>198551859.0431</v>
      </c>
    </row>
    <row r="353" spans="1:29" ht="24.9" customHeight="1" x14ac:dyDescent="0.25">
      <c r="A353" s="146"/>
      <c r="B353" s="148"/>
      <c r="C353" s="1">
        <v>18</v>
      </c>
      <c r="D353" s="4" t="s">
        <v>396</v>
      </c>
      <c r="E353" s="4">
        <v>84644589.782299995</v>
      </c>
      <c r="F353" s="4">
        <v>0</v>
      </c>
      <c r="G353" s="4">
        <v>23750738.805599999</v>
      </c>
      <c r="H353" s="4">
        <v>3562610.8208705345</v>
      </c>
      <c r="I353" s="4">
        <v>5074853.0784999998</v>
      </c>
      <c r="J353" s="4">
        <v>3358738.1823294656</v>
      </c>
      <c r="K353" s="4"/>
      <c r="L353" s="4">
        <f t="shared" si="103"/>
        <v>3358738.1823294656</v>
      </c>
      <c r="M353" s="4">
        <v>91192979.430700004</v>
      </c>
      <c r="N353" s="5">
        <f t="shared" si="104"/>
        <v>206509657.02179998</v>
      </c>
      <c r="O353" s="8"/>
      <c r="P353" s="149"/>
      <c r="Q353" s="9">
        <v>23</v>
      </c>
      <c r="R353" s="105" t="s">
        <v>66</v>
      </c>
      <c r="S353" s="4" t="s">
        <v>747</v>
      </c>
      <c r="T353" s="4">
        <v>81505361.503199995</v>
      </c>
      <c r="U353" s="4">
        <f t="shared" si="100"/>
        <v>-1564740.79</v>
      </c>
      <c r="V353" s="4">
        <v>22869891.121199999</v>
      </c>
      <c r="W353" s="4">
        <v>3430483.6681605144</v>
      </c>
      <c r="X353" s="4">
        <v>4498811.2465000004</v>
      </c>
      <c r="Y353" s="4">
        <v>3234172.0887394855</v>
      </c>
      <c r="Z353" s="4">
        <v>0</v>
      </c>
      <c r="AA353" s="4">
        <f t="shared" si="101"/>
        <v>3234172.0887394855</v>
      </c>
      <c r="AB353" s="4">
        <v>73414243.407700002</v>
      </c>
      <c r="AC353" s="5">
        <f t="shared" si="97"/>
        <v>182889410.99899998</v>
      </c>
    </row>
    <row r="354" spans="1:29" ht="24.9" customHeight="1" x14ac:dyDescent="0.25">
      <c r="A354" s="146"/>
      <c r="B354" s="148"/>
      <c r="C354" s="1">
        <v>19</v>
      </c>
      <c r="D354" s="4" t="s">
        <v>397</v>
      </c>
      <c r="E354" s="4">
        <v>87450269.411000013</v>
      </c>
      <c r="F354" s="4">
        <v>0</v>
      </c>
      <c r="G354" s="4">
        <v>24537994.839400001</v>
      </c>
      <c r="H354" s="4">
        <v>3680699.2259205519</v>
      </c>
      <c r="I354" s="4">
        <v>4889923.7586000003</v>
      </c>
      <c r="J354" s="4">
        <v>3470068.9042794476</v>
      </c>
      <c r="K354" s="4"/>
      <c r="L354" s="4">
        <f t="shared" si="103"/>
        <v>3470068.9042794476</v>
      </c>
      <c r="M354" s="4">
        <v>87942934.446099997</v>
      </c>
      <c r="N354" s="5">
        <f t="shared" si="104"/>
        <v>207081966.8267</v>
      </c>
      <c r="O354" s="8"/>
      <c r="P354" s="1"/>
      <c r="Q354" s="154"/>
      <c r="R354" s="155"/>
      <c r="S354" s="11"/>
      <c r="T354" s="11">
        <f>T331+T332+T333+T334+T335+T336+T337+T338+T339+T340+T341+T342+T343+T344+T345+T346+T347+T348+T349+T350+T351+T352+T353</f>
        <v>2153547242.0627999</v>
      </c>
      <c r="U354" s="11">
        <f t="shared" ref="U354:AB354" si="105">U331+U332+U333+U334+U335+U336+U337+U338+U339+U340+U341+U342+U343+U344+U345+U346+U347+U348+U349+U350+U351+U352+U353</f>
        <v>-35989038.169999987</v>
      </c>
      <c r="V354" s="11">
        <f t="shared" si="105"/>
        <v>604271793.19309998</v>
      </c>
      <c r="W354" s="11">
        <f t="shared" si="105"/>
        <v>90640768.978858605</v>
      </c>
      <c r="X354" s="11">
        <f t="shared" si="105"/>
        <v>113923957.5652</v>
      </c>
      <c r="Y354" s="11">
        <f t="shared" si="105"/>
        <v>85453794.126941398</v>
      </c>
      <c r="Z354" s="11">
        <f t="shared" si="105"/>
        <v>0</v>
      </c>
      <c r="AA354" s="11">
        <f t="shared" si="105"/>
        <v>85453794.126941398</v>
      </c>
      <c r="AB354" s="11">
        <f t="shared" si="105"/>
        <v>1872204213.7628005</v>
      </c>
      <c r="AC354" s="6">
        <f t="shared" ref="AC354" si="106">T354+U354+V354+W354+AA354+AB354</f>
        <v>4770128773.9545002</v>
      </c>
    </row>
    <row r="355" spans="1:29" ht="24.9" customHeight="1" x14ac:dyDescent="0.25">
      <c r="A355" s="146"/>
      <c r="B355" s="148"/>
      <c r="C355" s="1">
        <v>20</v>
      </c>
      <c r="D355" s="4" t="s">
        <v>398</v>
      </c>
      <c r="E355" s="4">
        <v>88206424.372400001</v>
      </c>
      <c r="F355" s="4">
        <v>0</v>
      </c>
      <c r="G355" s="4">
        <v>24750167.159400001</v>
      </c>
      <c r="H355" s="4">
        <v>3712525.073880557</v>
      </c>
      <c r="I355" s="4">
        <v>4957515.8722000001</v>
      </c>
      <c r="J355" s="4">
        <v>3500073.498219443</v>
      </c>
      <c r="K355" s="4"/>
      <c r="L355" s="4">
        <f t="shared" si="103"/>
        <v>3500073.498219443</v>
      </c>
      <c r="M355" s="4">
        <v>89130833.746800005</v>
      </c>
      <c r="N355" s="5">
        <f t="shared" si="104"/>
        <v>209300023.85070002</v>
      </c>
      <c r="O355" s="8"/>
      <c r="P355" s="147">
        <v>34</v>
      </c>
      <c r="Q355" s="9">
        <v>1</v>
      </c>
      <c r="R355" s="105" t="s">
        <v>67</v>
      </c>
      <c r="S355" s="4" t="s">
        <v>748</v>
      </c>
      <c r="T355" s="4">
        <v>80899979.055199996</v>
      </c>
      <c r="U355" s="4">
        <v>0</v>
      </c>
      <c r="V355" s="4">
        <v>22700024.618999999</v>
      </c>
      <c r="W355" s="4">
        <v>3405003.6928105108</v>
      </c>
      <c r="X355" s="4">
        <v>4272578.3163000001</v>
      </c>
      <c r="Y355" s="4">
        <v>3210150.2210894893</v>
      </c>
      <c r="Z355" s="4">
        <v>0</v>
      </c>
      <c r="AA355" s="4">
        <f>Y355-Z355</f>
        <v>3210150.2210894893</v>
      </c>
      <c r="AB355" s="4">
        <v>69513869.082599998</v>
      </c>
      <c r="AC355" s="5">
        <f t="shared" si="97"/>
        <v>179729026.67069998</v>
      </c>
    </row>
    <row r="356" spans="1:29" ht="24.9" customHeight="1" x14ac:dyDescent="0.25">
      <c r="A356" s="146"/>
      <c r="B356" s="148"/>
      <c r="C356" s="1">
        <v>21</v>
      </c>
      <c r="D356" s="4" t="s">
        <v>399</v>
      </c>
      <c r="E356" s="4">
        <v>82631733.280499995</v>
      </c>
      <c r="F356" s="4">
        <v>0</v>
      </c>
      <c r="G356" s="4">
        <v>23185943.948199999</v>
      </c>
      <c r="H356" s="4">
        <v>3477891.5922405217</v>
      </c>
      <c r="I356" s="4">
        <v>4775647.1772999996</v>
      </c>
      <c r="J356" s="4">
        <v>3278867.0645594783</v>
      </c>
      <c r="K356" s="4"/>
      <c r="L356" s="4">
        <f t="shared" si="103"/>
        <v>3278867.0645594783</v>
      </c>
      <c r="M356" s="4">
        <v>85934577.792600006</v>
      </c>
      <c r="N356" s="5">
        <f t="shared" si="104"/>
        <v>198509013.67809999</v>
      </c>
      <c r="O356" s="8"/>
      <c r="P356" s="148"/>
      <c r="Q356" s="9">
        <v>2</v>
      </c>
      <c r="R356" s="105" t="s">
        <v>67</v>
      </c>
      <c r="S356" s="4" t="s">
        <v>749</v>
      </c>
      <c r="T356" s="4">
        <v>138438494.50400001</v>
      </c>
      <c r="U356" s="4">
        <v>0</v>
      </c>
      <c r="V356" s="4">
        <v>38844969.679300003</v>
      </c>
      <c r="W356" s="4">
        <v>5826745.4519408736</v>
      </c>
      <c r="X356" s="4">
        <v>5485042.9068999998</v>
      </c>
      <c r="Y356" s="4">
        <v>5493306.2890591258</v>
      </c>
      <c r="Z356" s="4">
        <v>0</v>
      </c>
      <c r="AA356" s="4">
        <f t="shared" ref="AA356:AA370" si="107">Y356-Z356</f>
        <v>5493306.2890591258</v>
      </c>
      <c r="AB356" s="4">
        <v>90822358.536899999</v>
      </c>
      <c r="AC356" s="5">
        <f t="shared" si="97"/>
        <v>279425874.4612</v>
      </c>
    </row>
    <row r="357" spans="1:29" ht="24.9" customHeight="1" x14ac:dyDescent="0.25">
      <c r="A357" s="146"/>
      <c r="B357" s="148"/>
      <c r="C357" s="1">
        <v>22</v>
      </c>
      <c r="D357" s="4" t="s">
        <v>400</v>
      </c>
      <c r="E357" s="4">
        <v>75794710.855900005</v>
      </c>
      <c r="F357" s="4">
        <v>0</v>
      </c>
      <c r="G357" s="4">
        <v>21267518.515000001</v>
      </c>
      <c r="H357" s="4">
        <v>3190127.7772904783</v>
      </c>
      <c r="I357" s="4">
        <v>4447832.3823999995</v>
      </c>
      <c r="J357" s="4">
        <v>3007570.7144095213</v>
      </c>
      <c r="K357" s="4"/>
      <c r="L357" s="4">
        <f t="shared" si="103"/>
        <v>3007570.7144095213</v>
      </c>
      <c r="M357" s="4">
        <v>80173388.432300001</v>
      </c>
      <c r="N357" s="5">
        <f t="shared" si="104"/>
        <v>183433316.2949</v>
      </c>
      <c r="O357" s="8"/>
      <c r="P357" s="148"/>
      <c r="Q357" s="9">
        <v>3</v>
      </c>
      <c r="R357" s="105" t="s">
        <v>67</v>
      </c>
      <c r="S357" s="4" t="s">
        <v>750</v>
      </c>
      <c r="T357" s="4">
        <v>95081780.465399995</v>
      </c>
      <c r="U357" s="4">
        <v>0</v>
      </c>
      <c r="V357" s="4">
        <v>26679348.7784</v>
      </c>
      <c r="W357" s="4">
        <v>4001902.3167906003</v>
      </c>
      <c r="X357" s="4">
        <v>4741509.7834000001</v>
      </c>
      <c r="Y357" s="4">
        <v>3772890.9469093992</v>
      </c>
      <c r="Z357" s="4">
        <v>0</v>
      </c>
      <c r="AA357" s="4">
        <f t="shared" si="107"/>
        <v>3772890.9469093992</v>
      </c>
      <c r="AB357" s="4">
        <v>77755116.950399995</v>
      </c>
      <c r="AC357" s="5">
        <f t="shared" si="97"/>
        <v>207291039.45789999</v>
      </c>
    </row>
    <row r="358" spans="1:29" ht="24.9" customHeight="1" x14ac:dyDescent="0.25">
      <c r="A358" s="146"/>
      <c r="B358" s="148"/>
      <c r="C358" s="1">
        <v>23</v>
      </c>
      <c r="D358" s="4" t="s">
        <v>401</v>
      </c>
      <c r="E358" s="4">
        <v>93016671.234999999</v>
      </c>
      <c r="F358" s="4">
        <v>0</v>
      </c>
      <c r="G358" s="4">
        <v>26099892.134399999</v>
      </c>
      <c r="H358" s="4">
        <v>3914983.8202005872</v>
      </c>
      <c r="I358" s="4">
        <v>5079831.5625999998</v>
      </c>
      <c r="J358" s="4">
        <v>3690946.4156994126</v>
      </c>
      <c r="K358" s="4"/>
      <c r="L358" s="4">
        <f t="shared" si="103"/>
        <v>3690946.4156994126</v>
      </c>
      <c r="M358" s="4">
        <v>91280473.924899995</v>
      </c>
      <c r="N358" s="5">
        <f t="shared" si="104"/>
        <v>218002967.5302</v>
      </c>
      <c r="O358" s="8"/>
      <c r="P358" s="148"/>
      <c r="Q358" s="9">
        <v>4</v>
      </c>
      <c r="R358" s="105" t="s">
        <v>67</v>
      </c>
      <c r="S358" s="4" t="s">
        <v>751</v>
      </c>
      <c r="T358" s="4">
        <v>113528214.49510001</v>
      </c>
      <c r="U358" s="4">
        <v>0</v>
      </c>
      <c r="V358" s="4">
        <v>31855301.9925</v>
      </c>
      <c r="W358" s="4">
        <v>4778295.2988307169</v>
      </c>
      <c r="X358" s="4">
        <v>4281124.2171</v>
      </c>
      <c r="Y358" s="4">
        <v>4504854.3536692839</v>
      </c>
      <c r="Z358" s="4">
        <v>0</v>
      </c>
      <c r="AA358" s="4">
        <f t="shared" si="107"/>
        <v>4504854.3536692839</v>
      </c>
      <c r="AB358" s="4">
        <v>69664059.232299998</v>
      </c>
      <c r="AC358" s="5">
        <f t="shared" si="97"/>
        <v>224330725.37239999</v>
      </c>
    </row>
    <row r="359" spans="1:29" ht="24.9" customHeight="1" x14ac:dyDescent="0.25">
      <c r="A359" s="146"/>
      <c r="B359" s="148"/>
      <c r="C359" s="1">
        <v>24</v>
      </c>
      <c r="D359" s="4" t="s">
        <v>402</v>
      </c>
      <c r="E359" s="4">
        <v>68786614.975799993</v>
      </c>
      <c r="F359" s="4">
        <v>0</v>
      </c>
      <c r="G359" s="4">
        <v>19301090.947700001</v>
      </c>
      <c r="H359" s="4">
        <v>2895163.6421404346</v>
      </c>
      <c r="I359" s="4">
        <v>3944965.7390999999</v>
      </c>
      <c r="J359" s="4">
        <v>2729486.0869595655</v>
      </c>
      <c r="K359" s="4"/>
      <c r="L359" s="4">
        <f t="shared" si="103"/>
        <v>2729486.0869595655</v>
      </c>
      <c r="M359" s="4">
        <v>71335745.958199993</v>
      </c>
      <c r="N359" s="5">
        <f t="shared" si="104"/>
        <v>165048101.6108</v>
      </c>
      <c r="O359" s="8"/>
      <c r="P359" s="148"/>
      <c r="Q359" s="9">
        <v>5</v>
      </c>
      <c r="R359" s="105" t="s">
        <v>67</v>
      </c>
      <c r="S359" s="4" t="s">
        <v>752</v>
      </c>
      <c r="T359" s="4">
        <v>122649691.8933</v>
      </c>
      <c r="U359" s="4">
        <v>0</v>
      </c>
      <c r="V359" s="4">
        <v>34414731.103799999</v>
      </c>
      <c r="W359" s="4">
        <v>5162209.6655357741</v>
      </c>
      <c r="X359" s="4">
        <v>5840929.9923999999</v>
      </c>
      <c r="Y359" s="4">
        <v>4866798.9798642257</v>
      </c>
      <c r="Z359" s="4">
        <v>0</v>
      </c>
      <c r="AA359" s="4">
        <f t="shared" si="107"/>
        <v>4866798.9798642257</v>
      </c>
      <c r="AB359" s="4">
        <v>97076905.075100005</v>
      </c>
      <c r="AC359" s="5">
        <f t="shared" si="97"/>
        <v>264170336.71760002</v>
      </c>
    </row>
    <row r="360" spans="1:29" ht="24.9" customHeight="1" x14ac:dyDescent="0.25">
      <c r="A360" s="146"/>
      <c r="B360" s="148"/>
      <c r="C360" s="1">
        <v>25</v>
      </c>
      <c r="D360" s="4" t="s">
        <v>403</v>
      </c>
      <c r="E360" s="4">
        <v>86335415.843700007</v>
      </c>
      <c r="F360" s="4">
        <v>0</v>
      </c>
      <c r="G360" s="4">
        <v>24225173.949700002</v>
      </c>
      <c r="H360" s="4">
        <v>3633776.0924255452</v>
      </c>
      <c r="I360" s="4">
        <v>4471929.8354000002</v>
      </c>
      <c r="J360" s="4">
        <v>3425830.9765744549</v>
      </c>
      <c r="K360" s="4"/>
      <c r="L360" s="4">
        <f t="shared" si="103"/>
        <v>3425830.9765744549</v>
      </c>
      <c r="M360" s="4">
        <v>80596889.726600006</v>
      </c>
      <c r="N360" s="5">
        <f t="shared" si="104"/>
        <v>198217086.58899999</v>
      </c>
      <c r="O360" s="8"/>
      <c r="P360" s="148"/>
      <c r="Q360" s="9">
        <v>6</v>
      </c>
      <c r="R360" s="105" t="s">
        <v>67</v>
      </c>
      <c r="S360" s="4" t="s">
        <v>753</v>
      </c>
      <c r="T360" s="4">
        <v>84965631.841199994</v>
      </c>
      <c r="U360" s="4">
        <v>0</v>
      </c>
      <c r="V360" s="4">
        <v>23840821.185400002</v>
      </c>
      <c r="W360" s="4">
        <v>3576123.1778605361</v>
      </c>
      <c r="X360" s="4">
        <v>4244088.6677000001</v>
      </c>
      <c r="Y360" s="4">
        <v>3371477.286139464</v>
      </c>
      <c r="Z360" s="4">
        <v>0</v>
      </c>
      <c r="AA360" s="4">
        <f t="shared" si="107"/>
        <v>3371477.286139464</v>
      </c>
      <c r="AB360" s="4">
        <v>69013177.036799997</v>
      </c>
      <c r="AC360" s="5">
        <f t="shared" si="97"/>
        <v>184767230.52740002</v>
      </c>
    </row>
    <row r="361" spans="1:29" ht="24.9" customHeight="1" x14ac:dyDescent="0.25">
      <c r="A361" s="146"/>
      <c r="B361" s="148"/>
      <c r="C361" s="1">
        <v>26</v>
      </c>
      <c r="D361" s="4" t="s">
        <v>404</v>
      </c>
      <c r="E361" s="4">
        <v>78521623.141900003</v>
      </c>
      <c r="F361" s="4">
        <v>0</v>
      </c>
      <c r="G361" s="4">
        <v>22032672.928399999</v>
      </c>
      <c r="H361" s="4">
        <v>3304900.9393154955</v>
      </c>
      <c r="I361" s="4">
        <v>4480952.7167999996</v>
      </c>
      <c r="J361" s="4">
        <v>3115775.9103845041</v>
      </c>
      <c r="K361" s="4"/>
      <c r="L361" s="4">
        <f t="shared" si="103"/>
        <v>3115775.9103845041</v>
      </c>
      <c r="M361" s="4">
        <v>80755462.582399994</v>
      </c>
      <c r="N361" s="5">
        <f t="shared" si="104"/>
        <v>187730435.50239998</v>
      </c>
      <c r="O361" s="8"/>
      <c r="P361" s="148"/>
      <c r="Q361" s="9">
        <v>7</v>
      </c>
      <c r="R361" s="105" t="s">
        <v>67</v>
      </c>
      <c r="S361" s="4" t="s">
        <v>754</v>
      </c>
      <c r="T361" s="4">
        <v>81722332.663699999</v>
      </c>
      <c r="U361" s="4">
        <v>0</v>
      </c>
      <c r="V361" s="4">
        <v>22930771.862399999</v>
      </c>
      <c r="W361" s="4">
        <v>3439615.7793155159</v>
      </c>
      <c r="X361" s="4">
        <v>4798489.0806</v>
      </c>
      <c r="Y361" s="4">
        <v>3242781.6091844845</v>
      </c>
      <c r="Z361" s="4">
        <v>0</v>
      </c>
      <c r="AA361" s="4">
        <f t="shared" si="107"/>
        <v>3242781.6091844845</v>
      </c>
      <c r="AB361" s="4">
        <v>78756501.041800007</v>
      </c>
      <c r="AC361" s="5">
        <f t="shared" si="97"/>
        <v>190092002.95640001</v>
      </c>
    </row>
    <row r="362" spans="1:29" ht="24.9" customHeight="1" x14ac:dyDescent="0.25">
      <c r="A362" s="146"/>
      <c r="B362" s="149"/>
      <c r="C362" s="1">
        <v>27</v>
      </c>
      <c r="D362" s="4" t="s">
        <v>405</v>
      </c>
      <c r="E362" s="4">
        <v>72760071.421299994</v>
      </c>
      <c r="F362" s="4">
        <v>0</v>
      </c>
      <c r="G362" s="4">
        <v>20416017.8017</v>
      </c>
      <c r="H362" s="4">
        <v>3062402.6702004592</v>
      </c>
      <c r="I362" s="4">
        <v>4123237.2059999998</v>
      </c>
      <c r="J362" s="4">
        <v>2887154.7566995407</v>
      </c>
      <c r="K362" s="4"/>
      <c r="L362" s="4">
        <f t="shared" si="103"/>
        <v>2887154.7566995407</v>
      </c>
      <c r="M362" s="4">
        <v>74468782.337699994</v>
      </c>
      <c r="N362" s="5">
        <f t="shared" si="104"/>
        <v>173594428.98759997</v>
      </c>
      <c r="O362" s="8"/>
      <c r="P362" s="148"/>
      <c r="Q362" s="9">
        <v>8</v>
      </c>
      <c r="R362" s="105" t="s">
        <v>67</v>
      </c>
      <c r="S362" s="4" t="s">
        <v>755</v>
      </c>
      <c r="T362" s="4">
        <v>126844236.5503</v>
      </c>
      <c r="U362" s="4">
        <v>0</v>
      </c>
      <c r="V362" s="4">
        <v>35591693.917599998</v>
      </c>
      <c r="W362" s="4">
        <v>5338754.0876758015</v>
      </c>
      <c r="X362" s="4">
        <v>5354956.409</v>
      </c>
      <c r="Y362" s="4">
        <v>5033240.5366241988</v>
      </c>
      <c r="Z362" s="4">
        <v>0</v>
      </c>
      <c r="AA362" s="4">
        <f t="shared" si="107"/>
        <v>5033240.5366241988</v>
      </c>
      <c r="AB362" s="4">
        <v>88536150.106299996</v>
      </c>
      <c r="AC362" s="5">
        <f t="shared" si="97"/>
        <v>261344075.19850001</v>
      </c>
    </row>
    <row r="363" spans="1:29" ht="24.9" customHeight="1" x14ac:dyDescent="0.25">
      <c r="A363" s="1"/>
      <c r="B363" s="153" t="s">
        <v>836</v>
      </c>
      <c r="C363" s="154"/>
      <c r="D363" s="11"/>
      <c r="E363" s="11">
        <f>SUM(E336:E362)</f>
        <v>2275132206.3037</v>
      </c>
      <c r="F363" s="11">
        <f t="shared" ref="F363:M363" si="108">SUM(F336:F362)</f>
        <v>0</v>
      </c>
      <c r="G363" s="11">
        <f t="shared" si="108"/>
        <v>638387768.42320001</v>
      </c>
      <c r="H363" s="11">
        <f t="shared" si="108"/>
        <v>95758165.263494357</v>
      </c>
      <c r="I363" s="11">
        <f t="shared" si="108"/>
        <v>128848051.51940002</v>
      </c>
      <c r="J363" s="11">
        <f t="shared" si="108"/>
        <v>90278344.200005621</v>
      </c>
      <c r="K363" s="11">
        <f t="shared" si="108"/>
        <v>0</v>
      </c>
      <c r="L363" s="11">
        <f t="shared" si="108"/>
        <v>90278344.200005621</v>
      </c>
      <c r="M363" s="11">
        <f t="shared" si="108"/>
        <v>2318574173.8851995</v>
      </c>
      <c r="N363" s="6">
        <f t="shared" si="104"/>
        <v>5418130658.0755997</v>
      </c>
      <c r="O363" s="8"/>
      <c r="P363" s="148"/>
      <c r="Q363" s="9">
        <v>9</v>
      </c>
      <c r="R363" s="105" t="s">
        <v>67</v>
      </c>
      <c r="S363" s="4" t="s">
        <v>756</v>
      </c>
      <c r="T363" s="4">
        <v>90292709.412900001</v>
      </c>
      <c r="U363" s="4">
        <v>0</v>
      </c>
      <c r="V363" s="4">
        <v>25335565.602400001</v>
      </c>
      <c r="W363" s="4">
        <v>3800334.8403855702</v>
      </c>
      <c r="X363" s="4">
        <v>4318388.3196999999</v>
      </c>
      <c r="Y363" s="4">
        <v>3582858.29571443</v>
      </c>
      <c r="Z363" s="4">
        <v>0</v>
      </c>
      <c r="AA363" s="4">
        <f t="shared" si="107"/>
        <v>3582858.29571443</v>
      </c>
      <c r="AB363" s="4">
        <v>70318958.141100004</v>
      </c>
      <c r="AC363" s="5">
        <f t="shared" si="97"/>
        <v>193330426.29250002</v>
      </c>
    </row>
    <row r="364" spans="1:29" ht="24.9" customHeight="1" x14ac:dyDescent="0.25">
      <c r="A364" s="146">
        <v>18</v>
      </c>
      <c r="B364" s="147" t="s">
        <v>920</v>
      </c>
      <c r="C364" s="1">
        <v>1</v>
      </c>
      <c r="D364" s="4" t="s">
        <v>406</v>
      </c>
      <c r="E364" s="4">
        <v>136227830.54359999</v>
      </c>
      <c r="F364" s="4">
        <v>0</v>
      </c>
      <c r="G364" s="4">
        <v>38224671.294699997</v>
      </c>
      <c r="H364" s="4">
        <v>5733700.6941808602</v>
      </c>
      <c r="I364" s="4">
        <v>6649009.4808</v>
      </c>
      <c r="J364" s="4">
        <v>5405586.0759191401</v>
      </c>
      <c r="K364" s="4"/>
      <c r="L364" s="4">
        <f t="shared" si="103"/>
        <v>5405586.0759191401</v>
      </c>
      <c r="M364" s="4">
        <v>100816819.29799999</v>
      </c>
      <c r="N364" s="5">
        <f t="shared" si="104"/>
        <v>286408607.90639997</v>
      </c>
      <c r="O364" s="8"/>
      <c r="P364" s="148"/>
      <c r="Q364" s="9">
        <v>10</v>
      </c>
      <c r="R364" s="105" t="s">
        <v>67</v>
      </c>
      <c r="S364" s="4" t="s">
        <v>757</v>
      </c>
      <c r="T364" s="4">
        <v>83367052.305100009</v>
      </c>
      <c r="U364" s="4">
        <v>0</v>
      </c>
      <c r="V364" s="4">
        <v>23392269.8354</v>
      </c>
      <c r="W364" s="4">
        <v>3508840.4753355263</v>
      </c>
      <c r="X364" s="4">
        <v>4368660.0784</v>
      </c>
      <c r="Y364" s="4">
        <v>3308044.8785644737</v>
      </c>
      <c r="Z364" s="4">
        <v>0</v>
      </c>
      <c r="AA364" s="4">
        <f t="shared" si="107"/>
        <v>3308044.8785644737</v>
      </c>
      <c r="AB364" s="4">
        <v>71202460.428900003</v>
      </c>
      <c r="AC364" s="5">
        <f t="shared" si="97"/>
        <v>184778667.92330003</v>
      </c>
    </row>
    <row r="365" spans="1:29" ht="24.9" customHeight="1" x14ac:dyDescent="0.25">
      <c r="A365" s="146"/>
      <c r="B365" s="148"/>
      <c r="C365" s="1">
        <v>2</v>
      </c>
      <c r="D365" s="4" t="s">
        <v>407</v>
      </c>
      <c r="E365" s="4">
        <v>138520046.26799998</v>
      </c>
      <c r="F365" s="4">
        <v>0</v>
      </c>
      <c r="G365" s="4">
        <v>38867852.590700001</v>
      </c>
      <c r="H365" s="4">
        <v>5830177.8886458743</v>
      </c>
      <c r="I365" s="4">
        <v>7800589.4963999996</v>
      </c>
      <c r="J365" s="4">
        <v>5496542.3023541253</v>
      </c>
      <c r="K365" s="4"/>
      <c r="L365" s="4">
        <f t="shared" si="103"/>
        <v>5496542.3023541253</v>
      </c>
      <c r="M365" s="4">
        <v>121055291.2552</v>
      </c>
      <c r="N365" s="5">
        <f t="shared" si="104"/>
        <v>309769910.30489999</v>
      </c>
      <c r="O365" s="8"/>
      <c r="P365" s="148"/>
      <c r="Q365" s="9">
        <v>11</v>
      </c>
      <c r="R365" s="105" t="s">
        <v>67</v>
      </c>
      <c r="S365" s="4" t="s">
        <v>758</v>
      </c>
      <c r="T365" s="4">
        <v>124410154.7612</v>
      </c>
      <c r="U365" s="4">
        <v>0</v>
      </c>
      <c r="V365" s="4">
        <v>34908705.897299998</v>
      </c>
      <c r="W365" s="4">
        <v>5236305.8845657846</v>
      </c>
      <c r="X365" s="4">
        <v>5639087.7385</v>
      </c>
      <c r="Y365" s="4">
        <v>4936654.9962342149</v>
      </c>
      <c r="Z365" s="4">
        <v>0</v>
      </c>
      <c r="AA365" s="4">
        <f t="shared" si="107"/>
        <v>4936654.9962342149</v>
      </c>
      <c r="AB365" s="4">
        <v>93529623.305800006</v>
      </c>
      <c r="AC365" s="5">
        <f t="shared" si="97"/>
        <v>263021444.84509999</v>
      </c>
    </row>
    <row r="366" spans="1:29" ht="24.9" customHeight="1" x14ac:dyDescent="0.25">
      <c r="A366" s="146"/>
      <c r="B366" s="148"/>
      <c r="C366" s="1">
        <v>3</v>
      </c>
      <c r="D366" s="4" t="s">
        <v>408</v>
      </c>
      <c r="E366" s="4">
        <v>114636400.21159999</v>
      </c>
      <c r="F366" s="4">
        <v>0</v>
      </c>
      <c r="G366" s="4">
        <v>32166251.9252</v>
      </c>
      <c r="H366" s="4">
        <v>4824937.7887307238</v>
      </c>
      <c r="I366" s="4">
        <v>6987506.6518000001</v>
      </c>
      <c r="J366" s="4">
        <v>4548827.6977692768</v>
      </c>
      <c r="K366" s="4"/>
      <c r="L366" s="4">
        <f t="shared" si="103"/>
        <v>4548827.6977692768</v>
      </c>
      <c r="M366" s="4">
        <v>106765746.34550001</v>
      </c>
      <c r="N366" s="5">
        <f t="shared" si="104"/>
        <v>262942163.96880001</v>
      </c>
      <c r="O366" s="8"/>
      <c r="P366" s="148"/>
      <c r="Q366" s="9">
        <v>12</v>
      </c>
      <c r="R366" s="105" t="s">
        <v>67</v>
      </c>
      <c r="S366" s="4" t="s">
        <v>759</v>
      </c>
      <c r="T366" s="4">
        <v>98474659.6417</v>
      </c>
      <c r="U366" s="4">
        <v>0</v>
      </c>
      <c r="V366" s="4">
        <v>27631369.307100002</v>
      </c>
      <c r="W366" s="4">
        <v>4144705.396020622</v>
      </c>
      <c r="X366" s="4">
        <v>4753811.9057999998</v>
      </c>
      <c r="Y366" s="4">
        <v>3907522.0302793784</v>
      </c>
      <c r="Z366" s="4">
        <v>0</v>
      </c>
      <c r="AA366" s="4">
        <f t="shared" si="107"/>
        <v>3907522.0302793784</v>
      </c>
      <c r="AB366" s="4">
        <v>77971320.9102</v>
      </c>
      <c r="AC366" s="5">
        <f t="shared" si="97"/>
        <v>212129577.28530002</v>
      </c>
    </row>
    <row r="367" spans="1:29" ht="24.9" customHeight="1" x14ac:dyDescent="0.25">
      <c r="A367" s="146"/>
      <c r="B367" s="148"/>
      <c r="C367" s="1">
        <v>4</v>
      </c>
      <c r="D367" s="4" t="s">
        <v>845</v>
      </c>
      <c r="E367" s="4">
        <v>88268388.166700006</v>
      </c>
      <c r="F367" s="4">
        <v>0</v>
      </c>
      <c r="G367" s="4">
        <v>24767553.809799999</v>
      </c>
      <c r="H367" s="4">
        <v>3715133.0714555574</v>
      </c>
      <c r="I367" s="4">
        <v>5242960.3613999998</v>
      </c>
      <c r="J367" s="4">
        <v>3502532.2514444427</v>
      </c>
      <c r="K367" s="4"/>
      <c r="L367" s="4">
        <f t="shared" si="103"/>
        <v>3502532.2514444427</v>
      </c>
      <c r="M367" s="4">
        <v>76106173.672600001</v>
      </c>
      <c r="N367" s="5">
        <f t="shared" si="104"/>
        <v>196359780.972</v>
      </c>
      <c r="O367" s="8"/>
      <c r="P367" s="148"/>
      <c r="Q367" s="9">
        <v>13</v>
      </c>
      <c r="R367" s="105" t="s">
        <v>67</v>
      </c>
      <c r="S367" s="4" t="s">
        <v>760</v>
      </c>
      <c r="T367" s="4">
        <v>84637656.157399997</v>
      </c>
      <c r="U367" s="4">
        <v>0</v>
      </c>
      <c r="V367" s="4">
        <v>23748793.2742</v>
      </c>
      <c r="W367" s="4">
        <v>3562318.9911705344</v>
      </c>
      <c r="X367" s="4">
        <v>4524473.7127999999</v>
      </c>
      <c r="Y367" s="4">
        <v>3358463.0526294657</v>
      </c>
      <c r="Z367" s="4">
        <v>0</v>
      </c>
      <c r="AA367" s="4">
        <f t="shared" si="107"/>
        <v>3358463.0526294657</v>
      </c>
      <c r="AB367" s="4">
        <v>73940811.066100001</v>
      </c>
      <c r="AC367" s="5">
        <f t="shared" si="97"/>
        <v>189248042.54150003</v>
      </c>
    </row>
    <row r="368" spans="1:29" ht="24.9" customHeight="1" x14ac:dyDescent="0.25">
      <c r="A368" s="146"/>
      <c r="B368" s="148"/>
      <c r="C368" s="1">
        <v>5</v>
      </c>
      <c r="D368" s="4" t="s">
        <v>409</v>
      </c>
      <c r="E368" s="4">
        <v>145109245.3964</v>
      </c>
      <c r="F368" s="4">
        <v>0</v>
      </c>
      <c r="G368" s="4">
        <v>40716740.367700003</v>
      </c>
      <c r="H368" s="4">
        <v>6107511.0551509168</v>
      </c>
      <c r="I368" s="4">
        <v>8416480.6470999997</v>
      </c>
      <c r="J368" s="4">
        <v>5758004.9045490837</v>
      </c>
      <c r="K368" s="4"/>
      <c r="L368" s="4">
        <f t="shared" si="103"/>
        <v>5758004.9045490837</v>
      </c>
      <c r="M368" s="4">
        <v>131879285.77949999</v>
      </c>
      <c r="N368" s="5">
        <f t="shared" si="104"/>
        <v>329570787.50330001</v>
      </c>
      <c r="O368" s="8"/>
      <c r="P368" s="148"/>
      <c r="Q368" s="9">
        <v>14</v>
      </c>
      <c r="R368" s="105" t="s">
        <v>67</v>
      </c>
      <c r="S368" s="4" t="s">
        <v>761</v>
      </c>
      <c r="T368" s="4">
        <v>121231421.9806</v>
      </c>
      <c r="U368" s="4">
        <v>0</v>
      </c>
      <c r="V368" s="4">
        <v>34016773.498400003</v>
      </c>
      <c r="W368" s="4">
        <v>5102516.0247507654</v>
      </c>
      <c r="X368" s="4">
        <v>5809101.4802999999</v>
      </c>
      <c r="Y368" s="4">
        <v>4810521.3451492339</v>
      </c>
      <c r="Z368" s="4">
        <v>0</v>
      </c>
      <c r="AA368" s="4">
        <f t="shared" si="107"/>
        <v>4810521.3451492339</v>
      </c>
      <c r="AB368" s="4">
        <v>96517534.087200001</v>
      </c>
      <c r="AC368" s="5">
        <f t="shared" si="97"/>
        <v>261678766.93610001</v>
      </c>
    </row>
    <row r="369" spans="1:29" ht="24.9" customHeight="1" x14ac:dyDescent="0.25">
      <c r="A369" s="146"/>
      <c r="B369" s="148"/>
      <c r="C369" s="1">
        <v>6</v>
      </c>
      <c r="D369" s="4" t="s">
        <v>410</v>
      </c>
      <c r="E369" s="4">
        <v>97210104.837400004</v>
      </c>
      <c r="F369" s="4">
        <v>0</v>
      </c>
      <c r="G369" s="4">
        <v>27276543.193100002</v>
      </c>
      <c r="H369" s="4">
        <v>4091481.4789306135</v>
      </c>
      <c r="I369" s="4">
        <v>6068315.5170999998</v>
      </c>
      <c r="J369" s="4">
        <v>3857343.8852693862</v>
      </c>
      <c r="K369" s="4"/>
      <c r="L369" s="4">
        <f t="shared" si="103"/>
        <v>3857343.8852693862</v>
      </c>
      <c r="M369" s="4">
        <v>90611398.622999996</v>
      </c>
      <c r="N369" s="5">
        <f t="shared" si="104"/>
        <v>223046872.01770002</v>
      </c>
      <c r="O369" s="8"/>
      <c r="P369" s="148"/>
      <c r="Q369" s="9">
        <v>15</v>
      </c>
      <c r="R369" s="105" t="s">
        <v>67</v>
      </c>
      <c r="S369" s="4" t="s">
        <v>762</v>
      </c>
      <c r="T369" s="4">
        <v>80365921.378000006</v>
      </c>
      <c r="U369" s="4">
        <v>0</v>
      </c>
      <c r="V369" s="4">
        <v>22550171.3983</v>
      </c>
      <c r="W369" s="4">
        <v>3382525.7097155075</v>
      </c>
      <c r="X369" s="4">
        <v>4297311.7433000002</v>
      </c>
      <c r="Y369" s="4">
        <v>3188958.5544844926</v>
      </c>
      <c r="Z369" s="4">
        <v>0</v>
      </c>
      <c r="AA369" s="4">
        <f t="shared" si="107"/>
        <v>3188958.5544844926</v>
      </c>
      <c r="AB369" s="4">
        <v>69948547.318299994</v>
      </c>
      <c r="AC369" s="5">
        <f t="shared" si="97"/>
        <v>179436124.35879999</v>
      </c>
    </row>
    <row r="370" spans="1:29" ht="24.9" customHeight="1" x14ac:dyDescent="0.25">
      <c r="A370" s="146"/>
      <c r="B370" s="148"/>
      <c r="C370" s="1">
        <v>7</v>
      </c>
      <c r="D370" s="4" t="s">
        <v>411</v>
      </c>
      <c r="E370" s="4">
        <v>84767020.218099996</v>
      </c>
      <c r="F370" s="4">
        <v>0</v>
      </c>
      <c r="G370" s="4">
        <v>23785092.014899999</v>
      </c>
      <c r="H370" s="4">
        <v>3567763.8022405352</v>
      </c>
      <c r="I370" s="4">
        <v>5685250.4795000004</v>
      </c>
      <c r="J370" s="4">
        <v>3363596.2809594651</v>
      </c>
      <c r="K370" s="4"/>
      <c r="L370" s="4">
        <f t="shared" si="103"/>
        <v>3363596.2809594651</v>
      </c>
      <c r="M370" s="4">
        <v>83879212.480599999</v>
      </c>
      <c r="N370" s="5">
        <f t="shared" si="104"/>
        <v>199362684.79680002</v>
      </c>
      <c r="O370" s="8"/>
      <c r="P370" s="149"/>
      <c r="Q370" s="9">
        <v>16</v>
      </c>
      <c r="R370" s="105" t="s">
        <v>67</v>
      </c>
      <c r="S370" s="4" t="s">
        <v>763</v>
      </c>
      <c r="T370" s="4">
        <v>87180925.645300001</v>
      </c>
      <c r="U370" s="4">
        <v>0</v>
      </c>
      <c r="V370" s="4">
        <v>24462418.675000001</v>
      </c>
      <c r="W370" s="4">
        <v>3669362.8012555502</v>
      </c>
      <c r="X370" s="4">
        <v>4674454.2729000002</v>
      </c>
      <c r="Y370" s="4">
        <v>3459381.2137444499</v>
      </c>
      <c r="Z370" s="4">
        <v>0</v>
      </c>
      <c r="AA370" s="4">
        <f t="shared" si="107"/>
        <v>3459381.2137444499</v>
      </c>
      <c r="AB370" s="4">
        <v>76576648.194100007</v>
      </c>
      <c r="AC370" s="5">
        <f t="shared" si="97"/>
        <v>195348736.52939999</v>
      </c>
    </row>
    <row r="371" spans="1:29" ht="24.9" customHeight="1" x14ac:dyDescent="0.25">
      <c r="A371" s="146"/>
      <c r="B371" s="148"/>
      <c r="C371" s="1">
        <v>8</v>
      </c>
      <c r="D371" s="4" t="s">
        <v>412</v>
      </c>
      <c r="E371" s="4">
        <v>112946496.59020001</v>
      </c>
      <c r="F371" s="4">
        <v>0</v>
      </c>
      <c r="G371" s="4">
        <v>31692075.611900002</v>
      </c>
      <c r="H371" s="4">
        <v>4753811.3418407133</v>
      </c>
      <c r="I371" s="4">
        <v>6911070.5245000003</v>
      </c>
      <c r="J371" s="4">
        <v>4481771.5063592866</v>
      </c>
      <c r="K371" s="4"/>
      <c r="L371" s="4">
        <f t="shared" si="103"/>
        <v>4481771.5063592866</v>
      </c>
      <c r="M371" s="4">
        <v>105422417.70379999</v>
      </c>
      <c r="N371" s="5">
        <f t="shared" si="104"/>
        <v>259296572.75409999</v>
      </c>
      <c r="O371" s="8"/>
      <c r="P371" s="1"/>
      <c r="Q371" s="154"/>
      <c r="R371" s="155"/>
      <c r="S371" s="11"/>
      <c r="T371" s="11">
        <f>T355+T356+T357+T358+T359+T360+T361+T362+T363+T364+T365+T366+T367+T368+T369+T370</f>
        <v>1614090862.7503998</v>
      </c>
      <c r="U371" s="11">
        <f t="shared" ref="U371:AB371" si="109">U355+U356+U357+U358+U359+U360+U361+U362+U363+U364+U365+U366+U367+U368+U369+U370</f>
        <v>0</v>
      </c>
      <c r="V371" s="11">
        <f t="shared" si="109"/>
        <v>452903730.62650001</v>
      </c>
      <c r="W371" s="11">
        <f t="shared" si="109"/>
        <v>67935559.593960181</v>
      </c>
      <c r="X371" s="11">
        <f t="shared" si="109"/>
        <v>77404008.625100002</v>
      </c>
      <c r="Y371" s="11">
        <f t="shared" si="109"/>
        <v>64047904.589339808</v>
      </c>
      <c r="Z371" s="11">
        <f t="shared" si="109"/>
        <v>0</v>
      </c>
      <c r="AA371" s="11">
        <f t="shared" si="109"/>
        <v>64047904.589339808</v>
      </c>
      <c r="AB371" s="11">
        <f t="shared" si="109"/>
        <v>1271144040.5138998</v>
      </c>
      <c r="AC371" s="6">
        <f t="shared" ref="AC371" si="110">T371+U371+V371+W371+AA371+AB371</f>
        <v>3470122098.0740995</v>
      </c>
    </row>
    <row r="372" spans="1:29" ht="24.9" customHeight="1" x14ac:dyDescent="0.25">
      <c r="A372" s="146"/>
      <c r="B372" s="148"/>
      <c r="C372" s="1">
        <v>9</v>
      </c>
      <c r="D372" s="4" t="s">
        <v>413</v>
      </c>
      <c r="E372" s="4">
        <v>124591734.6908</v>
      </c>
      <c r="F372" s="4">
        <v>0</v>
      </c>
      <c r="G372" s="4">
        <v>34959656.081900001</v>
      </c>
      <c r="H372" s="4">
        <v>5243948.4123257864</v>
      </c>
      <c r="I372" s="4">
        <v>6568628.3272000002</v>
      </c>
      <c r="J372" s="4">
        <v>4943860.1755742133</v>
      </c>
      <c r="K372" s="4"/>
      <c r="L372" s="4">
        <f t="shared" si="103"/>
        <v>4943860.1755742133</v>
      </c>
      <c r="M372" s="4">
        <v>99404158.6919</v>
      </c>
      <c r="N372" s="5">
        <f t="shared" si="104"/>
        <v>269143358.05250001</v>
      </c>
      <c r="O372" s="8"/>
      <c r="P372" s="147">
        <v>35</v>
      </c>
      <c r="Q372" s="9">
        <v>1</v>
      </c>
      <c r="R372" s="105" t="s">
        <v>68</v>
      </c>
      <c r="S372" s="4" t="s">
        <v>764</v>
      </c>
      <c r="T372" s="4">
        <v>90096302.355099991</v>
      </c>
      <c r="U372" s="4">
        <v>0</v>
      </c>
      <c r="V372" s="4">
        <v>25280455.0189</v>
      </c>
      <c r="W372" s="4">
        <v>3792068.252810569</v>
      </c>
      <c r="X372" s="4">
        <v>4709873.9357000003</v>
      </c>
      <c r="Y372" s="4">
        <v>3575064.7688894314</v>
      </c>
      <c r="Z372" s="4">
        <v>0</v>
      </c>
      <c r="AA372" s="4">
        <f>Y372-Z372</f>
        <v>3575064.7688894314</v>
      </c>
      <c r="AB372" s="4">
        <v>78141526.028999999</v>
      </c>
      <c r="AC372" s="5">
        <f t="shared" si="97"/>
        <v>200885416.42469996</v>
      </c>
    </row>
    <row r="373" spans="1:29" ht="24.9" customHeight="1" x14ac:dyDescent="0.25">
      <c r="A373" s="146"/>
      <c r="B373" s="148"/>
      <c r="C373" s="1">
        <v>10</v>
      </c>
      <c r="D373" s="4" t="s">
        <v>414</v>
      </c>
      <c r="E373" s="4">
        <v>117701922.99870001</v>
      </c>
      <c r="F373" s="4">
        <v>0</v>
      </c>
      <c r="G373" s="4">
        <v>33026418.312800001</v>
      </c>
      <c r="H373" s="4">
        <v>4953962.7468907433</v>
      </c>
      <c r="I373" s="4">
        <v>7695693.5318</v>
      </c>
      <c r="J373" s="4">
        <v>4670469.1218092572</v>
      </c>
      <c r="K373" s="4"/>
      <c r="L373" s="4">
        <f t="shared" si="103"/>
        <v>4670469.1218092572</v>
      </c>
      <c r="M373" s="4">
        <v>119211794.487</v>
      </c>
      <c r="N373" s="5">
        <f t="shared" si="104"/>
        <v>279564567.66720003</v>
      </c>
      <c r="O373" s="8"/>
      <c r="P373" s="148"/>
      <c r="Q373" s="9">
        <v>2</v>
      </c>
      <c r="R373" s="105" t="s">
        <v>68</v>
      </c>
      <c r="S373" s="4" t="s">
        <v>765</v>
      </c>
      <c r="T373" s="4">
        <v>99700478.3891</v>
      </c>
      <c r="U373" s="4">
        <v>0</v>
      </c>
      <c r="V373" s="4">
        <v>27975326.327500001</v>
      </c>
      <c r="W373" s="4">
        <v>4196298.9491306301</v>
      </c>
      <c r="X373" s="4">
        <v>4405222.5070000002</v>
      </c>
      <c r="Y373" s="4">
        <v>3956163.1099693705</v>
      </c>
      <c r="Z373" s="4">
        <v>0</v>
      </c>
      <c r="AA373" s="4">
        <f t="shared" ref="AA373:AA388" si="111">Y373-Z373</f>
        <v>3956163.1099693705</v>
      </c>
      <c r="AB373" s="4">
        <v>72787421.830400005</v>
      </c>
      <c r="AC373" s="5">
        <f t="shared" si="97"/>
        <v>208615688.60610002</v>
      </c>
    </row>
    <row r="374" spans="1:29" ht="24.9" customHeight="1" x14ac:dyDescent="0.25">
      <c r="A374" s="146"/>
      <c r="B374" s="148"/>
      <c r="C374" s="1">
        <v>11</v>
      </c>
      <c r="D374" s="4" t="s">
        <v>415</v>
      </c>
      <c r="E374" s="4">
        <v>125665214.6689</v>
      </c>
      <c r="F374" s="4">
        <v>0</v>
      </c>
      <c r="G374" s="4">
        <v>35260867.803000003</v>
      </c>
      <c r="H374" s="4">
        <v>5289130.1704857936</v>
      </c>
      <c r="I374" s="4">
        <v>8139841.8865</v>
      </c>
      <c r="J374" s="4">
        <v>4986456.3793142065</v>
      </c>
      <c r="K374" s="4"/>
      <c r="L374" s="4">
        <f t="shared" si="103"/>
        <v>4986456.3793142065</v>
      </c>
      <c r="M374" s="4">
        <v>127017490.9206</v>
      </c>
      <c r="N374" s="5">
        <f t="shared" si="104"/>
        <v>298219159.94229996</v>
      </c>
      <c r="O374" s="8"/>
      <c r="P374" s="148"/>
      <c r="Q374" s="9">
        <v>3</v>
      </c>
      <c r="R374" s="105" t="s">
        <v>68</v>
      </c>
      <c r="S374" s="4" t="s">
        <v>766</v>
      </c>
      <c r="T374" s="4">
        <v>83478203.900800005</v>
      </c>
      <c r="U374" s="4">
        <v>0</v>
      </c>
      <c r="V374" s="4">
        <v>23423458.2731</v>
      </c>
      <c r="W374" s="4">
        <v>3513518.7409705268</v>
      </c>
      <c r="X374" s="4">
        <v>4195450.4521000003</v>
      </c>
      <c r="Y374" s="4">
        <v>3312455.427429473</v>
      </c>
      <c r="Z374" s="4">
        <v>0</v>
      </c>
      <c r="AA374" s="4">
        <f t="shared" si="111"/>
        <v>3312455.427429473</v>
      </c>
      <c r="AB374" s="4">
        <v>69100777.573300004</v>
      </c>
      <c r="AC374" s="5">
        <f t="shared" si="97"/>
        <v>182828413.9156</v>
      </c>
    </row>
    <row r="375" spans="1:29" ht="24.9" customHeight="1" x14ac:dyDescent="0.25">
      <c r="A375" s="146"/>
      <c r="B375" s="148"/>
      <c r="C375" s="1">
        <v>12</v>
      </c>
      <c r="D375" s="4" t="s">
        <v>416</v>
      </c>
      <c r="E375" s="4">
        <v>108596619.36750001</v>
      </c>
      <c r="F375" s="4">
        <v>0</v>
      </c>
      <c r="G375" s="4">
        <v>30471527.4586</v>
      </c>
      <c r="H375" s="4">
        <v>4570729.1188306855</v>
      </c>
      <c r="I375" s="4">
        <v>6535527.8669999996</v>
      </c>
      <c r="J375" s="4">
        <v>4309166.278369314</v>
      </c>
      <c r="K375" s="4"/>
      <c r="L375" s="4">
        <f t="shared" si="103"/>
        <v>4309166.278369314</v>
      </c>
      <c r="M375" s="4">
        <v>98822433.821199998</v>
      </c>
      <c r="N375" s="5">
        <f t="shared" si="104"/>
        <v>246770476.04449999</v>
      </c>
      <c r="O375" s="8"/>
      <c r="P375" s="148"/>
      <c r="Q375" s="9">
        <v>4</v>
      </c>
      <c r="R375" s="105" t="s">
        <v>68</v>
      </c>
      <c r="S375" s="4" t="s">
        <v>767</v>
      </c>
      <c r="T375" s="4">
        <v>93465153.758599997</v>
      </c>
      <c r="U375" s="4">
        <v>0</v>
      </c>
      <c r="V375" s="4">
        <v>26225733.505899999</v>
      </c>
      <c r="W375" s="4">
        <v>3933860.0259205904</v>
      </c>
      <c r="X375" s="4">
        <v>4681185.5453000003</v>
      </c>
      <c r="Y375" s="4">
        <v>3708742.4187794095</v>
      </c>
      <c r="Z375" s="4">
        <v>0</v>
      </c>
      <c r="AA375" s="4">
        <f t="shared" si="111"/>
        <v>3708742.4187794095</v>
      </c>
      <c r="AB375" s="4">
        <v>77637341.189099997</v>
      </c>
      <c r="AC375" s="5">
        <f t="shared" si="97"/>
        <v>204970830.89829999</v>
      </c>
    </row>
    <row r="376" spans="1:29" ht="24.9" customHeight="1" x14ac:dyDescent="0.25">
      <c r="A376" s="146"/>
      <c r="B376" s="148"/>
      <c r="C376" s="1">
        <v>13</v>
      </c>
      <c r="D376" s="4" t="s">
        <v>417</v>
      </c>
      <c r="E376" s="4">
        <v>94084603.12439999</v>
      </c>
      <c r="F376" s="4">
        <v>0</v>
      </c>
      <c r="G376" s="4">
        <v>26399547.096700002</v>
      </c>
      <c r="H376" s="4">
        <v>3959932.064465594</v>
      </c>
      <c r="I376" s="4">
        <v>6353043.0723000001</v>
      </c>
      <c r="J376" s="4">
        <v>3733322.4685344058</v>
      </c>
      <c r="K376" s="4"/>
      <c r="L376" s="4">
        <f t="shared" si="103"/>
        <v>3733322.4685344058</v>
      </c>
      <c r="M376" s="4">
        <v>95615350.2051</v>
      </c>
      <c r="N376" s="5">
        <f t="shared" si="104"/>
        <v>223792754.95919999</v>
      </c>
      <c r="O376" s="8"/>
      <c r="P376" s="148"/>
      <c r="Q376" s="9">
        <v>5</v>
      </c>
      <c r="R376" s="105" t="s">
        <v>68</v>
      </c>
      <c r="S376" s="4" t="s">
        <v>768</v>
      </c>
      <c r="T376" s="4">
        <v>131092028.271</v>
      </c>
      <c r="U376" s="4">
        <v>0</v>
      </c>
      <c r="V376" s="4">
        <v>36783597.522</v>
      </c>
      <c r="W376" s="4">
        <v>5517539.6282458268</v>
      </c>
      <c r="X376" s="4">
        <v>6309527.4581000004</v>
      </c>
      <c r="Y376" s="4">
        <v>5201794.9626541734</v>
      </c>
      <c r="Z376" s="4">
        <v>0</v>
      </c>
      <c r="AA376" s="4">
        <f t="shared" si="111"/>
        <v>5201794.9626541734</v>
      </c>
      <c r="AB376" s="4">
        <v>106254677.1049</v>
      </c>
      <c r="AC376" s="5">
        <f t="shared" si="97"/>
        <v>284849637.48879999</v>
      </c>
    </row>
    <row r="377" spans="1:29" ht="24.9" customHeight="1" x14ac:dyDescent="0.25">
      <c r="A377" s="146"/>
      <c r="B377" s="148"/>
      <c r="C377" s="1">
        <v>14</v>
      </c>
      <c r="D377" s="4" t="s">
        <v>418</v>
      </c>
      <c r="E377" s="4">
        <v>96876259.755400002</v>
      </c>
      <c r="F377" s="4">
        <v>0</v>
      </c>
      <c r="G377" s="4">
        <v>27182868.365699999</v>
      </c>
      <c r="H377" s="4">
        <v>4077430.2548506111</v>
      </c>
      <c r="I377" s="4">
        <v>5830640.1021999996</v>
      </c>
      <c r="J377" s="4">
        <v>3844096.7513493886</v>
      </c>
      <c r="K377" s="4"/>
      <c r="L377" s="4">
        <f t="shared" si="103"/>
        <v>3844096.7513493886</v>
      </c>
      <c r="M377" s="4">
        <v>86434366.063099995</v>
      </c>
      <c r="N377" s="5">
        <f t="shared" si="104"/>
        <v>218415021.1904</v>
      </c>
      <c r="O377" s="8"/>
      <c r="P377" s="148"/>
      <c r="Q377" s="9">
        <v>6</v>
      </c>
      <c r="R377" s="105" t="s">
        <v>68</v>
      </c>
      <c r="S377" s="4" t="s">
        <v>769</v>
      </c>
      <c r="T377" s="4">
        <v>108641433.29790001</v>
      </c>
      <c r="U377" s="4">
        <v>0</v>
      </c>
      <c r="V377" s="4">
        <v>30484101.9652</v>
      </c>
      <c r="W377" s="4">
        <v>4572615.2947506867</v>
      </c>
      <c r="X377" s="4">
        <v>4883902.2633999996</v>
      </c>
      <c r="Y377" s="4">
        <v>4310944.516749314</v>
      </c>
      <c r="Z377" s="4">
        <v>0</v>
      </c>
      <c r="AA377" s="4">
        <f t="shared" si="111"/>
        <v>4310944.516749314</v>
      </c>
      <c r="AB377" s="4">
        <v>81199991.252800003</v>
      </c>
      <c r="AC377" s="5">
        <f t="shared" si="97"/>
        <v>229209086.32740003</v>
      </c>
    </row>
    <row r="378" spans="1:29" ht="24.9" customHeight="1" x14ac:dyDescent="0.25">
      <c r="A378" s="146"/>
      <c r="B378" s="148"/>
      <c r="C378" s="1">
        <v>15</v>
      </c>
      <c r="D378" s="4" t="s">
        <v>419</v>
      </c>
      <c r="E378" s="4">
        <v>112143754.26269999</v>
      </c>
      <c r="F378" s="4">
        <v>0</v>
      </c>
      <c r="G378" s="4">
        <v>31466831.170499999</v>
      </c>
      <c r="H378" s="4">
        <v>4720024.6755357077</v>
      </c>
      <c r="I378" s="4">
        <v>6943962.3057000004</v>
      </c>
      <c r="J378" s="4">
        <v>4449918.303264292</v>
      </c>
      <c r="K378" s="4"/>
      <c r="L378" s="4">
        <f t="shared" si="103"/>
        <v>4449918.303264292</v>
      </c>
      <c r="M378" s="4">
        <v>106000475.1406</v>
      </c>
      <c r="N378" s="5">
        <f t="shared" si="104"/>
        <v>258781003.5526</v>
      </c>
      <c r="O378" s="8"/>
      <c r="P378" s="148"/>
      <c r="Q378" s="9">
        <v>7</v>
      </c>
      <c r="R378" s="105" t="s">
        <v>68</v>
      </c>
      <c r="S378" s="4" t="s">
        <v>770</v>
      </c>
      <c r="T378" s="4">
        <v>100022927.6622</v>
      </c>
      <c r="U378" s="4">
        <v>0</v>
      </c>
      <c r="V378" s="4">
        <v>28065803.5627</v>
      </c>
      <c r="W378" s="4">
        <v>4209870.5343656316</v>
      </c>
      <c r="X378" s="4">
        <v>4613543.7461999999</v>
      </c>
      <c r="Y378" s="4">
        <v>3968958.0528343683</v>
      </c>
      <c r="Z378" s="4">
        <v>0</v>
      </c>
      <c r="AA378" s="4">
        <f t="shared" si="111"/>
        <v>3968958.0528343683</v>
      </c>
      <c r="AB378" s="4">
        <v>76448568.689899996</v>
      </c>
      <c r="AC378" s="5">
        <f t="shared" si="97"/>
        <v>212716128.50199997</v>
      </c>
    </row>
    <row r="379" spans="1:29" ht="24.9" customHeight="1" x14ac:dyDescent="0.25">
      <c r="A379" s="146"/>
      <c r="B379" s="148"/>
      <c r="C379" s="1">
        <v>16</v>
      </c>
      <c r="D379" s="4" t="s">
        <v>420</v>
      </c>
      <c r="E379" s="4">
        <v>86982458.644700006</v>
      </c>
      <c r="F379" s="4">
        <v>0</v>
      </c>
      <c r="G379" s="4">
        <v>24406730.0847</v>
      </c>
      <c r="H379" s="4">
        <v>3661009.5127255488</v>
      </c>
      <c r="I379" s="4">
        <v>5522431.1937999995</v>
      </c>
      <c r="J379" s="4">
        <v>3451505.9471744508</v>
      </c>
      <c r="K379" s="4"/>
      <c r="L379" s="4">
        <f t="shared" si="103"/>
        <v>3451505.9471744508</v>
      </c>
      <c r="M379" s="4">
        <v>81017740.8486</v>
      </c>
      <c r="N379" s="5">
        <f t="shared" si="104"/>
        <v>199519445.0379</v>
      </c>
      <c r="O379" s="8"/>
      <c r="P379" s="148"/>
      <c r="Q379" s="9">
        <v>8</v>
      </c>
      <c r="R379" s="105" t="s">
        <v>68</v>
      </c>
      <c r="S379" s="4" t="s">
        <v>771</v>
      </c>
      <c r="T379" s="4">
        <v>86899408.093199998</v>
      </c>
      <c r="U379" s="4">
        <v>0</v>
      </c>
      <c r="V379" s="4">
        <v>24383426.622900002</v>
      </c>
      <c r="W379" s="4">
        <v>3657513.9933955483</v>
      </c>
      <c r="X379" s="4">
        <v>4349435.6612</v>
      </c>
      <c r="Y379" s="4">
        <v>3448210.4613044518</v>
      </c>
      <c r="Z379" s="4">
        <v>0</v>
      </c>
      <c r="AA379" s="4">
        <f t="shared" si="111"/>
        <v>3448210.4613044518</v>
      </c>
      <c r="AB379" s="4">
        <v>71806994.503999993</v>
      </c>
      <c r="AC379" s="5">
        <f t="shared" si="97"/>
        <v>190195553.67480001</v>
      </c>
    </row>
    <row r="380" spans="1:29" ht="24.9" customHeight="1" x14ac:dyDescent="0.25">
      <c r="A380" s="146"/>
      <c r="B380" s="148"/>
      <c r="C380" s="1">
        <v>17</v>
      </c>
      <c r="D380" s="4" t="s">
        <v>421</v>
      </c>
      <c r="E380" s="4">
        <v>121029397.0459</v>
      </c>
      <c r="F380" s="4">
        <v>0</v>
      </c>
      <c r="G380" s="4">
        <v>33960086.574199997</v>
      </c>
      <c r="H380" s="4">
        <v>5094012.9861207642</v>
      </c>
      <c r="I380" s="4">
        <v>7432032.6160000004</v>
      </c>
      <c r="J380" s="4">
        <v>4802504.8981792359</v>
      </c>
      <c r="K380" s="4"/>
      <c r="L380" s="4">
        <f t="shared" si="103"/>
        <v>4802504.8981792359</v>
      </c>
      <c r="M380" s="4">
        <v>114578079.088</v>
      </c>
      <c r="N380" s="5">
        <f t="shared" si="104"/>
        <v>279464080.59239995</v>
      </c>
      <c r="O380" s="8"/>
      <c r="P380" s="148"/>
      <c r="Q380" s="9">
        <v>9</v>
      </c>
      <c r="R380" s="105" t="s">
        <v>68</v>
      </c>
      <c r="S380" s="4" t="s">
        <v>772</v>
      </c>
      <c r="T380" s="4">
        <v>114606414.6156</v>
      </c>
      <c r="U380" s="4">
        <v>0</v>
      </c>
      <c r="V380" s="4">
        <v>32157838.1558</v>
      </c>
      <c r="W380" s="4">
        <v>4823675.7233957238</v>
      </c>
      <c r="X380" s="4">
        <v>5597266.3695</v>
      </c>
      <c r="Y380" s="4">
        <v>4547637.8549042763</v>
      </c>
      <c r="Z380" s="4">
        <v>0</v>
      </c>
      <c r="AA380" s="4">
        <f t="shared" si="111"/>
        <v>4547637.8549042763</v>
      </c>
      <c r="AB380" s="4">
        <v>93737026.682699993</v>
      </c>
      <c r="AC380" s="5">
        <f t="shared" si="97"/>
        <v>249872593.03240001</v>
      </c>
    </row>
    <row r="381" spans="1:29" ht="24.9" customHeight="1" x14ac:dyDescent="0.25">
      <c r="A381" s="146"/>
      <c r="B381" s="148"/>
      <c r="C381" s="1">
        <v>18</v>
      </c>
      <c r="D381" s="4" t="s">
        <v>422</v>
      </c>
      <c r="E381" s="4">
        <v>81406081.234899998</v>
      </c>
      <c r="F381" s="4">
        <v>0</v>
      </c>
      <c r="G381" s="4">
        <v>22842033.703200001</v>
      </c>
      <c r="H381" s="4">
        <v>3426305.0554355141</v>
      </c>
      <c r="I381" s="4">
        <v>5594644.0560999997</v>
      </c>
      <c r="J381" s="4">
        <v>3230232.5997644858</v>
      </c>
      <c r="K381" s="4"/>
      <c r="L381" s="4">
        <f t="shared" si="103"/>
        <v>3230232.5997644858</v>
      </c>
      <c r="M381" s="4">
        <v>82286847.613900006</v>
      </c>
      <c r="N381" s="5">
        <f t="shared" si="104"/>
        <v>193191500.20719999</v>
      </c>
      <c r="O381" s="8"/>
      <c r="P381" s="148"/>
      <c r="Q381" s="9">
        <v>10</v>
      </c>
      <c r="R381" s="105" t="s">
        <v>68</v>
      </c>
      <c r="S381" s="4" t="s">
        <v>773</v>
      </c>
      <c r="T381" s="4">
        <v>80826700.103100002</v>
      </c>
      <c r="U381" s="4">
        <v>0</v>
      </c>
      <c r="V381" s="4">
        <v>22679463.006499998</v>
      </c>
      <c r="W381" s="4">
        <v>3401919.4509705105</v>
      </c>
      <c r="X381" s="4">
        <v>4384036.6226000004</v>
      </c>
      <c r="Y381" s="4">
        <v>3207242.4768294892</v>
      </c>
      <c r="Z381" s="4">
        <v>0</v>
      </c>
      <c r="AA381" s="4">
        <f t="shared" si="111"/>
        <v>3207242.4768294892</v>
      </c>
      <c r="AB381" s="4">
        <v>72415089.970799997</v>
      </c>
      <c r="AC381" s="5">
        <f t="shared" si="97"/>
        <v>182530415.00819999</v>
      </c>
    </row>
    <row r="382" spans="1:29" ht="24.9" customHeight="1" x14ac:dyDescent="0.25">
      <c r="A382" s="146"/>
      <c r="B382" s="148"/>
      <c r="C382" s="1">
        <v>19</v>
      </c>
      <c r="D382" s="4" t="s">
        <v>423</v>
      </c>
      <c r="E382" s="4">
        <v>107415220.3583</v>
      </c>
      <c r="F382" s="4">
        <v>0</v>
      </c>
      <c r="G382" s="4">
        <v>30140034.337000001</v>
      </c>
      <c r="H382" s="4">
        <v>4521005.1505856784</v>
      </c>
      <c r="I382" s="4">
        <v>6991918.7215</v>
      </c>
      <c r="J382" s="4">
        <v>4262287.7953143222</v>
      </c>
      <c r="K382" s="4"/>
      <c r="L382" s="4">
        <f t="shared" si="103"/>
        <v>4262287.7953143222</v>
      </c>
      <c r="M382" s="4">
        <v>106843286.37630001</v>
      </c>
      <c r="N382" s="5">
        <f t="shared" si="104"/>
        <v>253181834.01750001</v>
      </c>
      <c r="O382" s="8"/>
      <c r="P382" s="148"/>
      <c r="Q382" s="9">
        <v>11</v>
      </c>
      <c r="R382" s="105" t="s">
        <v>68</v>
      </c>
      <c r="S382" s="4" t="s">
        <v>774</v>
      </c>
      <c r="T382" s="4">
        <v>77419127.807700008</v>
      </c>
      <c r="U382" s="4">
        <v>0</v>
      </c>
      <c r="V382" s="4">
        <v>21723319.681200001</v>
      </c>
      <c r="W382" s="4">
        <v>3258497.9521404887</v>
      </c>
      <c r="X382" s="4">
        <v>3933031.673</v>
      </c>
      <c r="Y382" s="4">
        <v>3072028.3631595112</v>
      </c>
      <c r="Z382" s="4">
        <v>0</v>
      </c>
      <c r="AA382" s="4">
        <f t="shared" si="111"/>
        <v>3072028.3631595112</v>
      </c>
      <c r="AB382" s="4">
        <v>64488892.137999997</v>
      </c>
      <c r="AC382" s="5">
        <f t="shared" si="97"/>
        <v>169961865.94220001</v>
      </c>
    </row>
    <row r="383" spans="1:29" ht="24.9" customHeight="1" x14ac:dyDescent="0.25">
      <c r="A383" s="146"/>
      <c r="B383" s="148"/>
      <c r="C383" s="1">
        <v>20</v>
      </c>
      <c r="D383" s="4" t="s">
        <v>424</v>
      </c>
      <c r="E383" s="4">
        <v>90059828.011900008</v>
      </c>
      <c r="F383" s="4">
        <v>0</v>
      </c>
      <c r="G383" s="4">
        <v>25270220.548</v>
      </c>
      <c r="H383" s="4">
        <v>3790533.0822405689</v>
      </c>
      <c r="I383" s="4">
        <v>5625190.6831</v>
      </c>
      <c r="J383" s="4">
        <v>3573617.4492594316</v>
      </c>
      <c r="K383" s="4"/>
      <c r="L383" s="4">
        <f t="shared" si="103"/>
        <v>3573617.4492594316</v>
      </c>
      <c r="M383" s="4">
        <v>82823690.079400003</v>
      </c>
      <c r="N383" s="5">
        <f t="shared" si="104"/>
        <v>205517889.17080003</v>
      </c>
      <c r="O383" s="8"/>
      <c r="P383" s="148"/>
      <c r="Q383" s="9">
        <v>12</v>
      </c>
      <c r="R383" s="105" t="s">
        <v>68</v>
      </c>
      <c r="S383" s="4" t="s">
        <v>775</v>
      </c>
      <c r="T383" s="4">
        <v>83005144.455699995</v>
      </c>
      <c r="U383" s="4">
        <v>0</v>
      </c>
      <c r="V383" s="4">
        <v>23290720.772100002</v>
      </c>
      <c r="W383" s="4">
        <v>3493608.1158205243</v>
      </c>
      <c r="X383" s="4">
        <v>4193552.4671999998</v>
      </c>
      <c r="Y383" s="4">
        <v>3293684.2003794755</v>
      </c>
      <c r="Z383" s="4">
        <v>0</v>
      </c>
      <c r="AA383" s="4">
        <f t="shared" si="111"/>
        <v>3293684.2003794755</v>
      </c>
      <c r="AB383" s="4">
        <v>69067421.388899997</v>
      </c>
      <c r="AC383" s="5">
        <f t="shared" si="97"/>
        <v>182150578.93290001</v>
      </c>
    </row>
    <row r="384" spans="1:29" ht="24.9" customHeight="1" x14ac:dyDescent="0.25">
      <c r="A384" s="146"/>
      <c r="B384" s="148"/>
      <c r="C384" s="1">
        <v>21</v>
      </c>
      <c r="D384" s="4" t="s">
        <v>425</v>
      </c>
      <c r="E384" s="4">
        <v>114793427.15189999</v>
      </c>
      <c r="F384" s="4">
        <v>0</v>
      </c>
      <c r="G384" s="4">
        <v>32210312.695700001</v>
      </c>
      <c r="H384" s="4">
        <v>4831546.9043657249</v>
      </c>
      <c r="I384" s="4">
        <v>7055506.1862000003</v>
      </c>
      <c r="J384" s="4">
        <v>4555058.6026342753</v>
      </c>
      <c r="K384" s="4"/>
      <c r="L384" s="4">
        <f t="shared" si="103"/>
        <v>4555058.6026342753</v>
      </c>
      <c r="M384" s="4">
        <v>107960805.8742</v>
      </c>
      <c r="N384" s="5">
        <f t="shared" si="104"/>
        <v>264351151.2288</v>
      </c>
      <c r="O384" s="8"/>
      <c r="P384" s="148"/>
      <c r="Q384" s="9">
        <v>13</v>
      </c>
      <c r="R384" s="105" t="s">
        <v>68</v>
      </c>
      <c r="S384" s="4" t="s">
        <v>776</v>
      </c>
      <c r="T384" s="4">
        <v>90277911.875400007</v>
      </c>
      <c r="U384" s="4">
        <v>0</v>
      </c>
      <c r="V384" s="4">
        <v>25331413.5066</v>
      </c>
      <c r="W384" s="4">
        <v>3799712.0260205697</v>
      </c>
      <c r="X384" s="4">
        <v>4817691.4058999997</v>
      </c>
      <c r="Y384" s="4">
        <v>3582271.1222794303</v>
      </c>
      <c r="Z384" s="4">
        <v>0</v>
      </c>
      <c r="AA384" s="4">
        <f t="shared" si="111"/>
        <v>3582271.1222794303</v>
      </c>
      <c r="AB384" s="4">
        <v>80036366.871700004</v>
      </c>
      <c r="AC384" s="5">
        <f t="shared" si="97"/>
        <v>203027675.40200001</v>
      </c>
    </row>
    <row r="385" spans="1:29" ht="24.9" customHeight="1" x14ac:dyDescent="0.25">
      <c r="A385" s="146"/>
      <c r="B385" s="148"/>
      <c r="C385" s="1">
        <v>22</v>
      </c>
      <c r="D385" s="4" t="s">
        <v>426</v>
      </c>
      <c r="E385" s="4">
        <v>128430701.97919999</v>
      </c>
      <c r="F385" s="4">
        <v>0</v>
      </c>
      <c r="G385" s="4">
        <v>36036846.125399999</v>
      </c>
      <c r="H385" s="4">
        <v>5405526.918830811</v>
      </c>
      <c r="I385" s="4">
        <v>7285053.0581999999</v>
      </c>
      <c r="J385" s="4">
        <v>5096192.2507691886</v>
      </c>
      <c r="K385" s="4"/>
      <c r="L385" s="4">
        <f t="shared" si="103"/>
        <v>5096192.2507691886</v>
      </c>
      <c r="M385" s="4">
        <v>111994983.1522</v>
      </c>
      <c r="N385" s="5">
        <f t="shared" si="104"/>
        <v>286964250.42640001</v>
      </c>
      <c r="O385" s="8"/>
      <c r="P385" s="148"/>
      <c r="Q385" s="9">
        <v>14</v>
      </c>
      <c r="R385" s="105" t="s">
        <v>68</v>
      </c>
      <c r="S385" s="4" t="s">
        <v>777</v>
      </c>
      <c r="T385" s="4">
        <v>99340572.126100004</v>
      </c>
      <c r="U385" s="4">
        <v>0</v>
      </c>
      <c r="V385" s="4">
        <v>27874338.8968</v>
      </c>
      <c r="W385" s="4">
        <v>4181150.8345656274</v>
      </c>
      <c r="X385" s="4">
        <v>5366656.2284000004</v>
      </c>
      <c r="Y385" s="4">
        <v>3941881.855734373</v>
      </c>
      <c r="Z385" s="4">
        <v>0</v>
      </c>
      <c r="AA385" s="4">
        <f t="shared" si="111"/>
        <v>3941881.855734373</v>
      </c>
      <c r="AB385" s="4">
        <v>89684162.955899999</v>
      </c>
      <c r="AC385" s="5">
        <f t="shared" si="97"/>
        <v>225022106.66909999</v>
      </c>
    </row>
    <row r="386" spans="1:29" ht="24.9" customHeight="1" x14ac:dyDescent="0.25">
      <c r="A386" s="146"/>
      <c r="B386" s="149"/>
      <c r="C386" s="1">
        <v>23</v>
      </c>
      <c r="D386" s="4" t="s">
        <v>427</v>
      </c>
      <c r="E386" s="4">
        <v>131138842.814</v>
      </c>
      <c r="F386" s="4">
        <v>0</v>
      </c>
      <c r="G386" s="4">
        <v>36796733.387900002</v>
      </c>
      <c r="H386" s="4">
        <v>5519510.0081608286</v>
      </c>
      <c r="I386" s="4">
        <v>8197556.5285999998</v>
      </c>
      <c r="J386" s="4">
        <v>5203652.5862391721</v>
      </c>
      <c r="K386" s="4"/>
      <c r="L386" s="4">
        <f t="shared" si="103"/>
        <v>5203652.5862391721</v>
      </c>
      <c r="M386" s="4">
        <v>128031798.3505</v>
      </c>
      <c r="N386" s="5">
        <f t="shared" si="104"/>
        <v>306690537.14679998</v>
      </c>
      <c r="O386" s="8"/>
      <c r="P386" s="148"/>
      <c r="Q386" s="9">
        <v>15</v>
      </c>
      <c r="R386" s="105" t="s">
        <v>68</v>
      </c>
      <c r="S386" s="4" t="s">
        <v>778</v>
      </c>
      <c r="T386" s="4">
        <v>92137387.082800001</v>
      </c>
      <c r="U386" s="4">
        <v>0</v>
      </c>
      <c r="V386" s="4">
        <v>25853170.538899999</v>
      </c>
      <c r="W386" s="4">
        <v>3877975.5808705818</v>
      </c>
      <c r="X386" s="4">
        <v>4088030.4657000001</v>
      </c>
      <c r="Y386" s="4">
        <v>3656055.9961294183</v>
      </c>
      <c r="Z386" s="4">
        <v>0</v>
      </c>
      <c r="AA386" s="4">
        <f t="shared" si="111"/>
        <v>3656055.9961294183</v>
      </c>
      <c r="AB386" s="4">
        <v>67212922.319000006</v>
      </c>
      <c r="AC386" s="5">
        <f t="shared" si="97"/>
        <v>192737511.51770002</v>
      </c>
    </row>
    <row r="387" spans="1:29" ht="24.9" customHeight="1" x14ac:dyDescent="0.25">
      <c r="A387" s="1"/>
      <c r="B387" s="153" t="s">
        <v>837</v>
      </c>
      <c r="C387" s="154"/>
      <c r="D387" s="11"/>
      <c r="E387" s="11">
        <f>SUM(E364:E386)</f>
        <v>2558601598.3411999</v>
      </c>
      <c r="F387" s="11">
        <f t="shared" ref="F387:M387" si="112">SUM(F364:F386)</f>
        <v>0</v>
      </c>
      <c r="G387" s="11">
        <f t="shared" si="112"/>
        <v>717927494.5532999</v>
      </c>
      <c r="H387" s="11">
        <f t="shared" si="112"/>
        <v>107689124.18302615</v>
      </c>
      <c r="I387" s="11">
        <f t="shared" si="112"/>
        <v>155532853.29480001</v>
      </c>
      <c r="J387" s="11">
        <f t="shared" si="112"/>
        <v>101526546.51217385</v>
      </c>
      <c r="K387" s="11">
        <f t="shared" si="112"/>
        <v>0</v>
      </c>
      <c r="L387" s="11">
        <f t="shared" si="112"/>
        <v>101526546.51217385</v>
      </c>
      <c r="M387" s="11">
        <f t="shared" si="112"/>
        <v>2364579645.8708005</v>
      </c>
      <c r="N387" s="6">
        <f t="shared" si="104"/>
        <v>5850324409.4605007</v>
      </c>
      <c r="O387" s="17"/>
      <c r="P387" s="148"/>
      <c r="Q387" s="9">
        <v>16</v>
      </c>
      <c r="R387" s="105" t="s">
        <v>68</v>
      </c>
      <c r="S387" s="4" t="s">
        <v>779</v>
      </c>
      <c r="T387" s="4">
        <v>96022949.060100004</v>
      </c>
      <c r="U387" s="4">
        <v>0</v>
      </c>
      <c r="V387" s="4">
        <v>26943434.7586</v>
      </c>
      <c r="W387" s="4">
        <v>4041515.2137806062</v>
      </c>
      <c r="X387" s="4">
        <v>4571142.1660000002</v>
      </c>
      <c r="Y387" s="4">
        <v>3810236.9710193938</v>
      </c>
      <c r="Z387" s="4">
        <v>0</v>
      </c>
      <c r="AA387" s="4">
        <f t="shared" si="111"/>
        <v>3810236.9710193938</v>
      </c>
      <c r="AB387" s="4">
        <v>75703381.051599994</v>
      </c>
      <c r="AC387" s="5">
        <f t="shared" si="97"/>
        <v>206521517.05509999</v>
      </c>
    </row>
    <row r="388" spans="1:29" ht="24.9" customHeight="1" x14ac:dyDescent="0.25">
      <c r="A388" s="146">
        <v>19</v>
      </c>
      <c r="B388" s="147" t="s">
        <v>52</v>
      </c>
      <c r="C388" s="1">
        <v>1</v>
      </c>
      <c r="D388" s="4" t="s">
        <v>428</v>
      </c>
      <c r="E388" s="4">
        <v>84154434.030400008</v>
      </c>
      <c r="F388" s="4">
        <f>-11651464.66</f>
        <v>-11651464.66</v>
      </c>
      <c r="G388" s="4">
        <v>23613204.1886</v>
      </c>
      <c r="H388" s="4">
        <v>3541980.6282455316</v>
      </c>
      <c r="I388" s="4">
        <v>5636469.9122000001</v>
      </c>
      <c r="J388" s="4">
        <v>3339288.5654544681</v>
      </c>
      <c r="K388" s="4"/>
      <c r="L388" s="4">
        <f t="shared" si="103"/>
        <v>3339288.5654544681</v>
      </c>
      <c r="M388" s="4">
        <v>88766560.2984</v>
      </c>
      <c r="N388" s="5">
        <f t="shared" ref="N388:N391" si="113">E388+F388+H388+J388+M388-K388+L388</f>
        <v>171490087.42795449</v>
      </c>
      <c r="O388" s="8"/>
      <c r="P388" s="149"/>
      <c r="Q388" s="9">
        <v>17</v>
      </c>
      <c r="R388" s="105" t="s">
        <v>68</v>
      </c>
      <c r="S388" s="4" t="s">
        <v>780</v>
      </c>
      <c r="T388" s="4">
        <v>95794764.940699995</v>
      </c>
      <c r="U388" s="4">
        <v>0</v>
      </c>
      <c r="V388" s="4">
        <v>26879407.731800001</v>
      </c>
      <c r="W388" s="4">
        <v>4031911.1598006045</v>
      </c>
      <c r="X388" s="4">
        <v>4424719.0855</v>
      </c>
      <c r="Y388" s="4">
        <v>3801182.5149993952</v>
      </c>
      <c r="Z388" s="4">
        <v>0</v>
      </c>
      <c r="AA388" s="4">
        <f t="shared" si="111"/>
        <v>3801182.5149993952</v>
      </c>
      <c r="AB388" s="4">
        <v>73130064.939500004</v>
      </c>
      <c r="AC388" s="5">
        <f t="shared" si="97"/>
        <v>203637331.2868</v>
      </c>
    </row>
    <row r="389" spans="1:29" ht="24.9" customHeight="1" x14ac:dyDescent="0.25">
      <c r="A389" s="146"/>
      <c r="B389" s="148"/>
      <c r="C389" s="1">
        <v>2</v>
      </c>
      <c r="D389" s="4" t="s">
        <v>429</v>
      </c>
      <c r="E389" s="4">
        <v>86196256.642999992</v>
      </c>
      <c r="F389" s="4">
        <f t="shared" ref="F389:F412" si="114">-11651464.66</f>
        <v>-11651464.66</v>
      </c>
      <c r="G389" s="4">
        <v>24186126.754500002</v>
      </c>
      <c r="H389" s="4">
        <v>3627919.0132105444</v>
      </c>
      <c r="I389" s="4">
        <v>5795622.4101</v>
      </c>
      <c r="J389" s="4">
        <v>3420309.0722894557</v>
      </c>
      <c r="K389" s="4"/>
      <c r="L389" s="4">
        <f t="shared" si="103"/>
        <v>3420309.0722894557</v>
      </c>
      <c r="M389" s="4">
        <v>91563589.877800003</v>
      </c>
      <c r="N389" s="5">
        <f t="shared" si="113"/>
        <v>176576919.01858947</v>
      </c>
      <c r="O389" s="8"/>
      <c r="P389" s="1"/>
      <c r="Q389" s="154"/>
      <c r="R389" s="155"/>
      <c r="S389" s="11"/>
      <c r="T389" s="11">
        <f>T372+T373+T374+T375+T376+T377+T378+T379+T380+T381+T382+T383+T384+T385+T386+T387+T388</f>
        <v>1622826907.7951002</v>
      </c>
      <c r="U389" s="11">
        <f t="shared" ref="U389:AB389" si="115">U372+U373+U374+U375+U376+U377+U378+U379+U380+U381+U382+U383+U384+U385+U386+U387+U388</f>
        <v>0</v>
      </c>
      <c r="V389" s="11">
        <f t="shared" si="115"/>
        <v>455355009.84650004</v>
      </c>
      <c r="W389" s="11">
        <f t="shared" si="115"/>
        <v>68303251.47695525</v>
      </c>
      <c r="X389" s="11">
        <f t="shared" si="115"/>
        <v>79524268.0528</v>
      </c>
      <c r="Y389" s="11">
        <f t="shared" si="115"/>
        <v>64394555.074044757</v>
      </c>
      <c r="Z389" s="11">
        <f t="shared" si="115"/>
        <v>0</v>
      </c>
      <c r="AA389" s="11">
        <f t="shared" si="115"/>
        <v>64394555.074044757</v>
      </c>
      <c r="AB389" s="11">
        <f t="shared" si="115"/>
        <v>1318852626.4915001</v>
      </c>
      <c r="AC389" s="6">
        <f t="shared" ref="AC389" si="116">T389+U389+V389+W389+AA389+AB389</f>
        <v>3529732350.6841002</v>
      </c>
    </row>
    <row r="390" spans="1:29" ht="24.9" customHeight="1" x14ac:dyDescent="0.25">
      <c r="A390" s="146"/>
      <c r="B390" s="148"/>
      <c r="C390" s="1">
        <v>3</v>
      </c>
      <c r="D390" s="4" t="s">
        <v>430</v>
      </c>
      <c r="E390" s="4">
        <v>78594004.058699995</v>
      </c>
      <c r="F390" s="4">
        <f t="shared" si="114"/>
        <v>-11651464.66</v>
      </c>
      <c r="G390" s="4">
        <v>22052982.5579</v>
      </c>
      <c r="H390" s="4">
        <v>3307947.3836954962</v>
      </c>
      <c r="I390" s="4">
        <v>5524280.1206</v>
      </c>
      <c r="J390" s="4">
        <v>3118648.0200045034</v>
      </c>
      <c r="K390" s="4"/>
      <c r="L390" s="4">
        <f t="shared" si="103"/>
        <v>3118648.0200045034</v>
      </c>
      <c r="M390" s="4">
        <v>86794877.983799994</v>
      </c>
      <c r="N390" s="5">
        <f t="shared" si="113"/>
        <v>163282660.8062045</v>
      </c>
      <c r="O390" s="8"/>
      <c r="P390" s="147">
        <v>36</v>
      </c>
      <c r="Q390" s="9">
        <v>1</v>
      </c>
      <c r="R390" s="105" t="s">
        <v>69</v>
      </c>
      <c r="S390" s="4" t="s">
        <v>781</v>
      </c>
      <c r="T390" s="4">
        <v>90168778.833900005</v>
      </c>
      <c r="U390" s="4">
        <v>0</v>
      </c>
      <c r="V390" s="4">
        <v>25300791.462400001</v>
      </c>
      <c r="W390" s="4">
        <v>3795118.7193155694</v>
      </c>
      <c r="X390" s="4">
        <v>4770404.5834999997</v>
      </c>
      <c r="Y390" s="4">
        <v>3577940.6704844311</v>
      </c>
      <c r="Z390" s="4">
        <v>0</v>
      </c>
      <c r="AA390" s="4">
        <f>Y390-Z390</f>
        <v>3577940.6704844311</v>
      </c>
      <c r="AB390" s="4">
        <v>77606693.794499993</v>
      </c>
      <c r="AC390" s="5">
        <f t="shared" si="97"/>
        <v>200449323.4806</v>
      </c>
    </row>
    <row r="391" spans="1:29" ht="24.9" customHeight="1" x14ac:dyDescent="0.25">
      <c r="A391" s="146"/>
      <c r="B391" s="148"/>
      <c r="C391" s="1">
        <v>4</v>
      </c>
      <c r="D391" s="4" t="s">
        <v>431</v>
      </c>
      <c r="E391" s="4">
        <v>85263628.841200009</v>
      </c>
      <c r="F391" s="4">
        <f t="shared" si="114"/>
        <v>-11651464.66</v>
      </c>
      <c r="G391" s="4">
        <v>23924437.266899999</v>
      </c>
      <c r="H391" s="4">
        <v>3588665.5900005382</v>
      </c>
      <c r="I391" s="4">
        <v>5782763.8104999997</v>
      </c>
      <c r="J391" s="4">
        <v>3383301.9508994613</v>
      </c>
      <c r="K391" s="4"/>
      <c r="L391" s="4">
        <f t="shared" si="103"/>
        <v>3383301.9508994613</v>
      </c>
      <c r="M391" s="4">
        <v>91337606.094400004</v>
      </c>
      <c r="N391" s="5">
        <f t="shared" si="113"/>
        <v>175305039.76739946</v>
      </c>
      <c r="O391" s="8"/>
      <c r="P391" s="148"/>
      <c r="Q391" s="9">
        <v>2</v>
      </c>
      <c r="R391" s="105" t="s">
        <v>69</v>
      </c>
      <c r="S391" s="4" t="s">
        <v>782</v>
      </c>
      <c r="T391" s="4">
        <v>87305914.113700002</v>
      </c>
      <c r="U391" s="4">
        <v>0</v>
      </c>
      <c r="V391" s="4">
        <v>24497489.652100001</v>
      </c>
      <c r="W391" s="4">
        <v>3674623.4478605511</v>
      </c>
      <c r="X391" s="4">
        <v>5213847.4044000003</v>
      </c>
      <c r="Y391" s="4">
        <v>3464340.8164394493</v>
      </c>
      <c r="Z391" s="4">
        <v>0</v>
      </c>
      <c r="AA391" s="4">
        <f t="shared" ref="AA391:AA403" si="117">Y391-Z391</f>
        <v>3464340.8164394493</v>
      </c>
      <c r="AB391" s="4">
        <v>85399990.808699995</v>
      </c>
      <c r="AC391" s="5">
        <f t="shared" si="97"/>
        <v>204342358.83880001</v>
      </c>
    </row>
    <row r="392" spans="1:29" ht="24.9" customHeight="1" x14ac:dyDescent="0.25">
      <c r="A392" s="146"/>
      <c r="B392" s="148"/>
      <c r="C392" s="1">
        <v>5</v>
      </c>
      <c r="D392" s="4" t="s">
        <v>432</v>
      </c>
      <c r="E392" s="4">
        <v>103342324.96160001</v>
      </c>
      <c r="F392" s="4">
        <f t="shared" si="114"/>
        <v>-11651464.66</v>
      </c>
      <c r="G392" s="4">
        <v>28997205.5396</v>
      </c>
      <c r="H392" s="4">
        <v>4349580.8309706524</v>
      </c>
      <c r="I392" s="4">
        <v>6659612.9874999998</v>
      </c>
      <c r="J392" s="4">
        <v>4100673.3400293472</v>
      </c>
      <c r="K392" s="4"/>
      <c r="L392" s="4">
        <f t="shared" si="103"/>
        <v>4100673.3400293472</v>
      </c>
      <c r="M392" s="4">
        <v>106747814.0168</v>
      </c>
      <c r="N392" s="5">
        <f t="shared" ref="N392:N412" si="118">E392+F392+H392+J392+M392-K392+L392</f>
        <v>210989601.82942936</v>
      </c>
      <c r="O392" s="8"/>
      <c r="P392" s="148"/>
      <c r="Q392" s="9">
        <v>3</v>
      </c>
      <c r="R392" s="105" t="s">
        <v>69</v>
      </c>
      <c r="S392" s="4" t="s">
        <v>783</v>
      </c>
      <c r="T392" s="4">
        <v>103035279.13869999</v>
      </c>
      <c r="U392" s="4">
        <v>0</v>
      </c>
      <c r="V392" s="4">
        <v>28911050.415399998</v>
      </c>
      <c r="W392" s="4">
        <v>4336657.5623256508</v>
      </c>
      <c r="X392" s="4">
        <v>5459571.8656000001</v>
      </c>
      <c r="Y392" s="4">
        <v>4088489.6135743493</v>
      </c>
      <c r="Z392" s="4">
        <v>0</v>
      </c>
      <c r="AA392" s="4">
        <f t="shared" si="117"/>
        <v>4088489.6135743493</v>
      </c>
      <c r="AB392" s="4">
        <v>89718481.532900006</v>
      </c>
      <c r="AC392" s="5">
        <f t="shared" ref="AC392:AC410" si="119">T392+U392+V392+W392+AA392+AB392</f>
        <v>230089958.26289999</v>
      </c>
    </row>
    <row r="393" spans="1:29" ht="24.9" customHeight="1" x14ac:dyDescent="0.25">
      <c r="A393" s="146"/>
      <c r="B393" s="148"/>
      <c r="C393" s="1">
        <v>6</v>
      </c>
      <c r="D393" s="4" t="s">
        <v>433</v>
      </c>
      <c r="E393" s="4">
        <v>82333338.657099992</v>
      </c>
      <c r="F393" s="4">
        <f t="shared" si="114"/>
        <v>-11651464.66</v>
      </c>
      <c r="G393" s="4">
        <v>23102216.296</v>
      </c>
      <c r="H393" s="4">
        <v>3465332.44436552</v>
      </c>
      <c r="I393" s="4">
        <v>5604214.1050000004</v>
      </c>
      <c r="J393" s="4">
        <v>3267026.62193448</v>
      </c>
      <c r="K393" s="4"/>
      <c r="L393" s="4">
        <f t="shared" si="103"/>
        <v>3267026.62193448</v>
      </c>
      <c r="M393" s="4">
        <v>88199679.803000003</v>
      </c>
      <c r="N393" s="5">
        <f t="shared" si="118"/>
        <v>168880939.48833448</v>
      </c>
      <c r="O393" s="8"/>
      <c r="P393" s="148"/>
      <c r="Q393" s="9">
        <v>4</v>
      </c>
      <c r="R393" s="105" t="s">
        <v>69</v>
      </c>
      <c r="S393" s="4" t="s">
        <v>784</v>
      </c>
      <c r="T393" s="4">
        <v>113720889.1736</v>
      </c>
      <c r="U393" s="4">
        <v>0</v>
      </c>
      <c r="V393" s="4">
        <v>31909365.2938</v>
      </c>
      <c r="W393" s="4">
        <v>4786404.7940807184</v>
      </c>
      <c r="X393" s="4">
        <v>5919500.3255000003</v>
      </c>
      <c r="Y393" s="4">
        <v>4512499.7778192814</v>
      </c>
      <c r="Z393" s="4">
        <v>0</v>
      </c>
      <c r="AA393" s="4">
        <f t="shared" si="117"/>
        <v>4512499.7778192814</v>
      </c>
      <c r="AB393" s="4">
        <v>97801505.824399993</v>
      </c>
      <c r="AC393" s="5">
        <f t="shared" si="119"/>
        <v>252730664.86369997</v>
      </c>
    </row>
    <row r="394" spans="1:29" ht="24.9" customHeight="1" x14ac:dyDescent="0.25">
      <c r="A394" s="146"/>
      <c r="B394" s="148"/>
      <c r="C394" s="1">
        <v>7</v>
      </c>
      <c r="D394" s="4" t="s">
        <v>434</v>
      </c>
      <c r="E394" s="4">
        <v>132894963.949</v>
      </c>
      <c r="F394" s="4">
        <f t="shared" si="114"/>
        <v>-11651464.66</v>
      </c>
      <c r="G394" s="4">
        <v>37289489.918399997</v>
      </c>
      <c r="H394" s="4">
        <v>5593423.4877608391</v>
      </c>
      <c r="I394" s="4">
        <v>8067480.5950999996</v>
      </c>
      <c r="J394" s="4">
        <v>5273336.3207391612</v>
      </c>
      <c r="K394" s="4"/>
      <c r="L394" s="4">
        <f t="shared" si="103"/>
        <v>5273336.3207391612</v>
      </c>
      <c r="M394" s="4">
        <v>131490418.7089</v>
      </c>
      <c r="N394" s="5">
        <f t="shared" si="118"/>
        <v>268874014.12713915</v>
      </c>
      <c r="O394" s="8"/>
      <c r="P394" s="148"/>
      <c r="Q394" s="9">
        <v>5</v>
      </c>
      <c r="R394" s="105" t="s">
        <v>69</v>
      </c>
      <c r="S394" s="4" t="s">
        <v>785</v>
      </c>
      <c r="T394" s="4">
        <v>98981914.5933</v>
      </c>
      <c r="U394" s="4">
        <v>0</v>
      </c>
      <c r="V394" s="4">
        <v>27773701.851799998</v>
      </c>
      <c r="W394" s="4">
        <v>4166055.2777606244</v>
      </c>
      <c r="X394" s="4">
        <v>5389078.1205000002</v>
      </c>
      <c r="Y394" s="4">
        <v>3927650.1517393752</v>
      </c>
      <c r="Z394" s="4">
        <v>0</v>
      </c>
      <c r="AA394" s="4">
        <f t="shared" si="117"/>
        <v>3927650.1517393752</v>
      </c>
      <c r="AB394" s="4">
        <v>88479587.437299997</v>
      </c>
      <c r="AC394" s="5">
        <f t="shared" si="119"/>
        <v>223328909.31189999</v>
      </c>
    </row>
    <row r="395" spans="1:29" ht="24.9" customHeight="1" x14ac:dyDescent="0.25">
      <c r="A395" s="146"/>
      <c r="B395" s="148"/>
      <c r="C395" s="1">
        <v>8</v>
      </c>
      <c r="D395" s="4" t="s">
        <v>435</v>
      </c>
      <c r="E395" s="4">
        <v>90543436.906300008</v>
      </c>
      <c r="F395" s="4">
        <f t="shared" si="114"/>
        <v>-11651464.66</v>
      </c>
      <c r="G395" s="4">
        <v>25405918.158</v>
      </c>
      <c r="H395" s="4">
        <v>3810887.7236955715</v>
      </c>
      <c r="I395" s="4">
        <v>5972651.7402999997</v>
      </c>
      <c r="J395" s="4">
        <v>3592807.2836044282</v>
      </c>
      <c r="K395" s="4"/>
      <c r="L395" s="4">
        <f t="shared" si="103"/>
        <v>3592807.2836044282</v>
      </c>
      <c r="M395" s="4">
        <v>94674796.293699995</v>
      </c>
      <c r="N395" s="5">
        <f t="shared" si="118"/>
        <v>184563270.83090442</v>
      </c>
      <c r="O395" s="8"/>
      <c r="P395" s="148"/>
      <c r="Q395" s="9">
        <v>6</v>
      </c>
      <c r="R395" s="105" t="s">
        <v>69</v>
      </c>
      <c r="S395" s="4" t="s">
        <v>786</v>
      </c>
      <c r="T395" s="4">
        <v>137442091.4786</v>
      </c>
      <c r="U395" s="4">
        <v>0</v>
      </c>
      <c r="V395" s="4">
        <v>38565385.265600003</v>
      </c>
      <c r="W395" s="4">
        <v>5784807.7898008674</v>
      </c>
      <c r="X395" s="4">
        <v>7164071.6670000004</v>
      </c>
      <c r="Y395" s="4">
        <v>5453768.5360991331</v>
      </c>
      <c r="Z395" s="4">
        <v>0</v>
      </c>
      <c r="AA395" s="4">
        <f t="shared" si="117"/>
        <v>5453768.5360991331</v>
      </c>
      <c r="AB395" s="4">
        <v>119674256.1785</v>
      </c>
      <c r="AC395" s="5">
        <f t="shared" si="119"/>
        <v>306920309.24860001</v>
      </c>
    </row>
    <row r="396" spans="1:29" ht="24.9" customHeight="1" x14ac:dyDescent="0.25">
      <c r="A396" s="146"/>
      <c r="B396" s="148"/>
      <c r="C396" s="1">
        <v>9</v>
      </c>
      <c r="D396" s="4" t="s">
        <v>436</v>
      </c>
      <c r="E396" s="4">
        <v>97330680.024999991</v>
      </c>
      <c r="F396" s="4">
        <f t="shared" si="114"/>
        <v>-11651464.66</v>
      </c>
      <c r="G396" s="4">
        <v>27310375.8314</v>
      </c>
      <c r="H396" s="4">
        <v>4096556.374765614</v>
      </c>
      <c r="I396" s="4">
        <v>6145765.8552999999</v>
      </c>
      <c r="J396" s="4">
        <v>3862128.3669343856</v>
      </c>
      <c r="K396" s="4"/>
      <c r="L396" s="4">
        <f t="shared" si="103"/>
        <v>3862128.3669343856</v>
      </c>
      <c r="M396" s="4">
        <v>97717194.664299995</v>
      </c>
      <c r="N396" s="5">
        <f t="shared" si="118"/>
        <v>195217223.13793439</v>
      </c>
      <c r="O396" s="8"/>
      <c r="P396" s="148"/>
      <c r="Q396" s="9">
        <v>7</v>
      </c>
      <c r="R396" s="105" t="s">
        <v>69</v>
      </c>
      <c r="S396" s="4" t="s">
        <v>787</v>
      </c>
      <c r="T396" s="4">
        <v>104381305.6724</v>
      </c>
      <c r="U396" s="4">
        <v>0</v>
      </c>
      <c r="V396" s="4">
        <v>29288736.983600002</v>
      </c>
      <c r="W396" s="4">
        <v>4393310.5475756591</v>
      </c>
      <c r="X396" s="4">
        <v>6152525.1804999998</v>
      </c>
      <c r="Y396" s="4">
        <v>4141900.5961243408</v>
      </c>
      <c r="Z396" s="4">
        <v>0</v>
      </c>
      <c r="AA396" s="4">
        <f t="shared" si="117"/>
        <v>4141900.5961243408</v>
      </c>
      <c r="AB396" s="4">
        <v>101896807.0006</v>
      </c>
      <c r="AC396" s="5">
        <f t="shared" si="119"/>
        <v>244102060.8003</v>
      </c>
    </row>
    <row r="397" spans="1:29" ht="24.9" customHeight="1" x14ac:dyDescent="0.25">
      <c r="A397" s="146"/>
      <c r="B397" s="148"/>
      <c r="C397" s="1">
        <v>10</v>
      </c>
      <c r="D397" s="4" t="s">
        <v>437</v>
      </c>
      <c r="E397" s="4">
        <v>98012356.532400012</v>
      </c>
      <c r="F397" s="4">
        <f t="shared" si="114"/>
        <v>-11651464.66</v>
      </c>
      <c r="G397" s="4">
        <v>27501649.966200002</v>
      </c>
      <c r="H397" s="4">
        <v>4125247.4949506191</v>
      </c>
      <c r="I397" s="4">
        <v>6369211.3515999997</v>
      </c>
      <c r="J397" s="4">
        <v>3889177.619849381</v>
      </c>
      <c r="K397" s="4"/>
      <c r="L397" s="4">
        <f t="shared" si="103"/>
        <v>3889177.619849381</v>
      </c>
      <c r="M397" s="4">
        <v>101644143.1609</v>
      </c>
      <c r="N397" s="5">
        <f t="shared" si="118"/>
        <v>199908637.7679494</v>
      </c>
      <c r="O397" s="8"/>
      <c r="P397" s="148"/>
      <c r="Q397" s="9">
        <v>8</v>
      </c>
      <c r="R397" s="105" t="s">
        <v>69</v>
      </c>
      <c r="S397" s="4" t="s">
        <v>397</v>
      </c>
      <c r="T397" s="4">
        <v>94702265.200299993</v>
      </c>
      <c r="U397" s="4">
        <v>0</v>
      </c>
      <c r="V397" s="4">
        <v>26572859.185199998</v>
      </c>
      <c r="W397" s="4">
        <v>3985928.8777605975</v>
      </c>
      <c r="X397" s="4">
        <v>5131508.6432999996</v>
      </c>
      <c r="Y397" s="4">
        <v>3757831.5979394019</v>
      </c>
      <c r="Z397" s="4">
        <v>0</v>
      </c>
      <c r="AA397" s="4">
        <f t="shared" si="117"/>
        <v>3757831.5979394019</v>
      </c>
      <c r="AB397" s="4">
        <v>83952926.179900005</v>
      </c>
      <c r="AC397" s="5">
        <f t="shared" si="119"/>
        <v>212971811.0411</v>
      </c>
    </row>
    <row r="398" spans="1:29" ht="24.9" customHeight="1" x14ac:dyDescent="0.25">
      <c r="A398" s="146"/>
      <c r="B398" s="148"/>
      <c r="C398" s="1">
        <v>11</v>
      </c>
      <c r="D398" s="4" t="s">
        <v>438</v>
      </c>
      <c r="E398" s="4">
        <v>90843908.645600006</v>
      </c>
      <c r="F398" s="4">
        <f t="shared" si="114"/>
        <v>-11651464.66</v>
      </c>
      <c r="G398" s="4">
        <v>25490228.635699999</v>
      </c>
      <c r="H398" s="4">
        <v>3823534.2953355736</v>
      </c>
      <c r="I398" s="4">
        <v>5408353.9817000004</v>
      </c>
      <c r="J398" s="4">
        <v>3604730.1473644264</v>
      </c>
      <c r="K398" s="4"/>
      <c r="L398" s="4">
        <f t="shared" si="103"/>
        <v>3604730.1473644264</v>
      </c>
      <c r="M398" s="4">
        <v>84757531.138600007</v>
      </c>
      <c r="N398" s="5">
        <f t="shared" si="118"/>
        <v>174982969.71426445</v>
      </c>
      <c r="O398" s="8"/>
      <c r="P398" s="148"/>
      <c r="Q398" s="9">
        <v>9</v>
      </c>
      <c r="R398" s="105" t="s">
        <v>69</v>
      </c>
      <c r="S398" s="4" t="s">
        <v>788</v>
      </c>
      <c r="T398" s="4">
        <v>102375826.766</v>
      </c>
      <c r="U398" s="4">
        <v>0</v>
      </c>
      <c r="V398" s="4">
        <v>28726012.232900001</v>
      </c>
      <c r="W398" s="4">
        <v>4308901.8349506464</v>
      </c>
      <c r="X398" s="4">
        <v>5451810.9950999999</v>
      </c>
      <c r="Y398" s="4">
        <v>4062322.2250493537</v>
      </c>
      <c r="Z398" s="4">
        <v>0</v>
      </c>
      <c r="AA398" s="4">
        <f t="shared" si="117"/>
        <v>4062322.2250493537</v>
      </c>
      <c r="AB398" s="4">
        <v>89582087.920200005</v>
      </c>
      <c r="AC398" s="5">
        <f t="shared" si="119"/>
        <v>229055150.97909999</v>
      </c>
    </row>
    <row r="399" spans="1:29" ht="24.9" customHeight="1" x14ac:dyDescent="0.25">
      <c r="A399" s="146"/>
      <c r="B399" s="148"/>
      <c r="C399" s="1">
        <v>12</v>
      </c>
      <c r="D399" s="4" t="s">
        <v>439</v>
      </c>
      <c r="E399" s="4">
        <v>88998315.700299993</v>
      </c>
      <c r="F399" s="4">
        <f t="shared" si="114"/>
        <v>-11651464.66</v>
      </c>
      <c r="G399" s="4">
        <v>24972366.878600001</v>
      </c>
      <c r="H399" s="4">
        <v>3745855.0318405619</v>
      </c>
      <c r="I399" s="4">
        <v>5881826.7007999998</v>
      </c>
      <c r="J399" s="4">
        <v>3531496.1283594379</v>
      </c>
      <c r="K399" s="4"/>
      <c r="L399" s="4">
        <f t="shared" si="103"/>
        <v>3531496.1283594379</v>
      </c>
      <c r="M399" s="4">
        <v>93078589.353400007</v>
      </c>
      <c r="N399" s="5">
        <f t="shared" si="118"/>
        <v>181234287.68225944</v>
      </c>
      <c r="O399" s="8"/>
      <c r="P399" s="148"/>
      <c r="Q399" s="9">
        <v>10</v>
      </c>
      <c r="R399" s="105" t="s">
        <v>69</v>
      </c>
      <c r="S399" s="4" t="s">
        <v>789</v>
      </c>
      <c r="T399" s="4">
        <v>135127742.25189999</v>
      </c>
      <c r="U399" s="4">
        <v>0</v>
      </c>
      <c r="V399" s="4">
        <v>37915993.448399998</v>
      </c>
      <c r="W399" s="4">
        <v>5687399.017290853</v>
      </c>
      <c r="X399" s="4">
        <v>6257192.5919000003</v>
      </c>
      <c r="Y399" s="4">
        <v>5361934.0415091477</v>
      </c>
      <c r="Z399" s="4">
        <v>0</v>
      </c>
      <c r="AA399" s="4">
        <f t="shared" si="117"/>
        <v>5361934.0415091477</v>
      </c>
      <c r="AB399" s="4">
        <v>103736287.0555</v>
      </c>
      <c r="AC399" s="5">
        <f t="shared" si="119"/>
        <v>287829355.81459999</v>
      </c>
    </row>
    <row r="400" spans="1:29" ht="24.9" customHeight="1" x14ac:dyDescent="0.25">
      <c r="A400" s="146"/>
      <c r="B400" s="148"/>
      <c r="C400" s="1">
        <v>13</v>
      </c>
      <c r="D400" s="4" t="s">
        <v>440</v>
      </c>
      <c r="E400" s="4">
        <v>92990657.030200005</v>
      </c>
      <c r="F400" s="4">
        <f t="shared" si="114"/>
        <v>-11651464.66</v>
      </c>
      <c r="G400" s="4">
        <v>26092592.712299999</v>
      </c>
      <c r="H400" s="4">
        <v>3913888.9068905869</v>
      </c>
      <c r="I400" s="4">
        <v>6003327.5494999997</v>
      </c>
      <c r="J400" s="4">
        <v>3689914.1595094129</v>
      </c>
      <c r="K400" s="4"/>
      <c r="L400" s="4">
        <f t="shared" ref="L400:L412" si="120">J400-K400</f>
        <v>3689914.1595094129</v>
      </c>
      <c r="M400" s="4">
        <v>95213909.075399995</v>
      </c>
      <c r="N400" s="5">
        <f t="shared" si="118"/>
        <v>187846818.67150941</v>
      </c>
      <c r="O400" s="8"/>
      <c r="P400" s="148"/>
      <c r="Q400" s="9">
        <v>11</v>
      </c>
      <c r="R400" s="105" t="s">
        <v>69</v>
      </c>
      <c r="S400" s="4" t="s">
        <v>790</v>
      </c>
      <c r="T400" s="4">
        <v>84371055.273900002</v>
      </c>
      <c r="U400" s="4">
        <v>0</v>
      </c>
      <c r="V400" s="4">
        <v>23673986.745299999</v>
      </c>
      <c r="W400" s="4">
        <v>3551098.0117405327</v>
      </c>
      <c r="X400" s="4">
        <v>4704511.7130000005</v>
      </c>
      <c r="Y400" s="4">
        <v>3347884.2009594669</v>
      </c>
      <c r="Z400" s="4">
        <v>0</v>
      </c>
      <c r="AA400" s="4">
        <f t="shared" si="117"/>
        <v>3347884.2009594669</v>
      </c>
      <c r="AB400" s="4">
        <v>76448657.884100005</v>
      </c>
      <c r="AC400" s="5">
        <f t="shared" si="119"/>
        <v>191392682.116</v>
      </c>
    </row>
    <row r="401" spans="1:31" ht="24.9" customHeight="1" x14ac:dyDescent="0.25">
      <c r="A401" s="146"/>
      <c r="B401" s="148"/>
      <c r="C401" s="1">
        <v>14</v>
      </c>
      <c r="D401" s="4" t="s">
        <v>441</v>
      </c>
      <c r="E401" s="4">
        <v>82948083.354400009</v>
      </c>
      <c r="F401" s="4">
        <f t="shared" si="114"/>
        <v>-11651464.66</v>
      </c>
      <c r="G401" s="4">
        <v>23274709.786499999</v>
      </c>
      <c r="H401" s="4">
        <v>3491206.4679605239</v>
      </c>
      <c r="I401" s="4">
        <v>5520831.949</v>
      </c>
      <c r="J401" s="4">
        <v>3291419.988239476</v>
      </c>
      <c r="K401" s="4"/>
      <c r="L401" s="4">
        <f t="shared" si="120"/>
        <v>3291419.988239476</v>
      </c>
      <c r="M401" s="4">
        <v>86734278.004800007</v>
      </c>
      <c r="N401" s="5">
        <f t="shared" si="118"/>
        <v>168104943.1436395</v>
      </c>
      <c r="O401" s="8"/>
      <c r="P401" s="148"/>
      <c r="Q401" s="9">
        <v>12</v>
      </c>
      <c r="R401" s="105" t="s">
        <v>69</v>
      </c>
      <c r="S401" s="4" t="s">
        <v>791</v>
      </c>
      <c r="T401" s="4">
        <v>97449963.378000006</v>
      </c>
      <c r="U401" s="4">
        <v>0</v>
      </c>
      <c r="V401" s="4">
        <v>27343845.989</v>
      </c>
      <c r="W401" s="4">
        <v>4101576.8983456148</v>
      </c>
      <c r="X401" s="4">
        <v>5494798.8639000002</v>
      </c>
      <c r="Y401" s="4">
        <v>3866861.5879543847</v>
      </c>
      <c r="Z401" s="4">
        <v>0</v>
      </c>
      <c r="AA401" s="4">
        <f t="shared" si="117"/>
        <v>3866861.5879543847</v>
      </c>
      <c r="AB401" s="4">
        <v>90337579.301400006</v>
      </c>
      <c r="AC401" s="5">
        <f t="shared" si="119"/>
        <v>223099827.15470004</v>
      </c>
    </row>
    <row r="402" spans="1:31" ht="24.9" customHeight="1" x14ac:dyDescent="0.25">
      <c r="A402" s="146"/>
      <c r="B402" s="148"/>
      <c r="C402" s="1">
        <v>15</v>
      </c>
      <c r="D402" s="4" t="s">
        <v>442</v>
      </c>
      <c r="E402" s="4">
        <v>82515240.19160001</v>
      </c>
      <c r="F402" s="4">
        <f t="shared" si="114"/>
        <v>-11651464.66</v>
      </c>
      <c r="G402" s="4">
        <v>23153256.721099999</v>
      </c>
      <c r="H402" s="4">
        <v>3472988.5081605208</v>
      </c>
      <c r="I402" s="4">
        <v>5063666.0011999998</v>
      </c>
      <c r="J402" s="4">
        <v>3274244.5625394792</v>
      </c>
      <c r="K402" s="4"/>
      <c r="L402" s="4">
        <f t="shared" si="120"/>
        <v>3274244.5625394792</v>
      </c>
      <c r="M402" s="4">
        <v>78699803.552399993</v>
      </c>
      <c r="N402" s="5">
        <f t="shared" si="118"/>
        <v>159585056.71723947</v>
      </c>
      <c r="O402" s="8"/>
      <c r="P402" s="148"/>
      <c r="Q402" s="9">
        <v>13</v>
      </c>
      <c r="R402" s="105" t="s">
        <v>69</v>
      </c>
      <c r="S402" s="4" t="s">
        <v>792</v>
      </c>
      <c r="T402" s="4">
        <v>103245032.62190001</v>
      </c>
      <c r="U402" s="4">
        <v>0</v>
      </c>
      <c r="V402" s="4">
        <v>28969905.921799999</v>
      </c>
      <c r="W402" s="4">
        <v>4345485.8882456515</v>
      </c>
      <c r="X402" s="4">
        <v>5999901.3532999996</v>
      </c>
      <c r="Y402" s="4">
        <v>4096812.7330543478</v>
      </c>
      <c r="Z402" s="4">
        <v>0</v>
      </c>
      <c r="AA402" s="4">
        <f t="shared" si="117"/>
        <v>4096812.7330543478</v>
      </c>
      <c r="AB402" s="4">
        <v>99214515.709999993</v>
      </c>
      <c r="AC402" s="5">
        <f t="shared" si="119"/>
        <v>239871752.875</v>
      </c>
    </row>
    <row r="403" spans="1:31" ht="24.9" customHeight="1" x14ac:dyDescent="0.25">
      <c r="A403" s="146"/>
      <c r="B403" s="148"/>
      <c r="C403" s="1">
        <v>16</v>
      </c>
      <c r="D403" s="4" t="s">
        <v>443</v>
      </c>
      <c r="E403" s="4">
        <v>89180067.412699997</v>
      </c>
      <c r="F403" s="4">
        <f t="shared" si="114"/>
        <v>-11651464.66</v>
      </c>
      <c r="G403" s="4">
        <v>25023365.264600001</v>
      </c>
      <c r="H403" s="4">
        <v>3753504.7897155629</v>
      </c>
      <c r="I403" s="4">
        <v>5903569.0625999998</v>
      </c>
      <c r="J403" s="4">
        <v>3538708.123984437</v>
      </c>
      <c r="K403" s="4"/>
      <c r="L403" s="4">
        <f t="shared" si="120"/>
        <v>3538708.123984437</v>
      </c>
      <c r="M403" s="4">
        <v>93460701.036699995</v>
      </c>
      <c r="N403" s="5">
        <f t="shared" si="118"/>
        <v>181820224.82708442</v>
      </c>
      <c r="O403" s="8"/>
      <c r="P403" s="149"/>
      <c r="Q403" s="9">
        <v>14</v>
      </c>
      <c r="R403" s="105" t="s">
        <v>69</v>
      </c>
      <c r="S403" s="4" t="s">
        <v>793</v>
      </c>
      <c r="T403" s="4">
        <v>114024535.6517</v>
      </c>
      <c r="U403" s="4">
        <v>0</v>
      </c>
      <c r="V403" s="4">
        <v>31994566.5832</v>
      </c>
      <c r="W403" s="4">
        <v>4799184.9874757202</v>
      </c>
      <c r="X403" s="4">
        <v>6276440.7429999998</v>
      </c>
      <c r="Y403" s="4">
        <v>4524548.6167242797</v>
      </c>
      <c r="Z403" s="4">
        <v>0</v>
      </c>
      <c r="AA403" s="4">
        <f t="shared" si="117"/>
        <v>4524548.6167242797</v>
      </c>
      <c r="AB403" s="4">
        <v>104074564.1718</v>
      </c>
      <c r="AC403" s="5">
        <f t="shared" si="119"/>
        <v>259417400.01090002</v>
      </c>
    </row>
    <row r="404" spans="1:31" ht="24.9" customHeight="1" x14ac:dyDescent="0.25">
      <c r="A404" s="146"/>
      <c r="B404" s="148"/>
      <c r="C404" s="1">
        <v>17</v>
      </c>
      <c r="D404" s="4" t="s">
        <v>444</v>
      </c>
      <c r="E404" s="4">
        <v>101837454.8002</v>
      </c>
      <c r="F404" s="4">
        <f t="shared" si="114"/>
        <v>-11651464.66</v>
      </c>
      <c r="G404" s="4">
        <v>28574948.449900001</v>
      </c>
      <c r="H404" s="4">
        <v>4286242.2674756432</v>
      </c>
      <c r="I404" s="4">
        <v>6709000.3448000001</v>
      </c>
      <c r="J404" s="4">
        <v>4040959.3655243567</v>
      </c>
      <c r="K404" s="4"/>
      <c r="L404" s="4">
        <f t="shared" si="120"/>
        <v>4040959.3655243567</v>
      </c>
      <c r="M404" s="4">
        <v>107615773.3705</v>
      </c>
      <c r="N404" s="5">
        <f t="shared" si="118"/>
        <v>210169924.50922436</v>
      </c>
      <c r="O404" s="8"/>
      <c r="P404" s="1"/>
      <c r="Q404" s="154"/>
      <c r="R404" s="155"/>
      <c r="S404" s="11"/>
      <c r="T404" s="11">
        <f>T390+T391+T392+T393+T394+T395+T396+T397+T398+T399+T400+T401+T402+T403</f>
        <v>1466332594.1479001</v>
      </c>
      <c r="U404" s="11">
        <f t="shared" ref="U404:AB404" si="121">U390+U391+U392+U393+U394+U395+U396+U397+U398+U399+U400+U401+U402+U403</f>
        <v>0</v>
      </c>
      <c r="V404" s="11">
        <f t="shared" si="121"/>
        <v>411443691.03049999</v>
      </c>
      <c r="W404" s="11">
        <f t="shared" si="121"/>
        <v>61716553.654529259</v>
      </c>
      <c r="X404" s="11">
        <f t="shared" si="121"/>
        <v>79385164.050500005</v>
      </c>
      <c r="Y404" s="11">
        <f t="shared" si="121"/>
        <v>58184785.165470749</v>
      </c>
      <c r="Z404" s="11">
        <f t="shared" si="121"/>
        <v>0</v>
      </c>
      <c r="AA404" s="11">
        <f t="shared" si="121"/>
        <v>58184785.165470749</v>
      </c>
      <c r="AB404" s="11">
        <f t="shared" si="121"/>
        <v>1307923940.7997999</v>
      </c>
      <c r="AC404" s="6">
        <f t="shared" ref="AC404" si="122">T404+U404+V404+W404+AA404+AB404</f>
        <v>3305601564.7982001</v>
      </c>
    </row>
    <row r="405" spans="1:31" ht="24.9" customHeight="1" x14ac:dyDescent="0.25">
      <c r="A405" s="146"/>
      <c r="B405" s="148"/>
      <c r="C405" s="1">
        <v>18</v>
      </c>
      <c r="D405" s="4" t="s">
        <v>445</v>
      </c>
      <c r="E405" s="4">
        <v>122436286.8998</v>
      </c>
      <c r="F405" s="4">
        <f t="shared" si="114"/>
        <v>-11651464.66</v>
      </c>
      <c r="G405" s="4">
        <v>34354851.0066</v>
      </c>
      <c r="H405" s="4">
        <v>5153227.6509707728</v>
      </c>
      <c r="I405" s="4">
        <v>7503868.4961000001</v>
      </c>
      <c r="J405" s="4">
        <v>4858330.9667292265</v>
      </c>
      <c r="K405" s="4"/>
      <c r="L405" s="4">
        <f t="shared" si="120"/>
        <v>4858330.9667292265</v>
      </c>
      <c r="M405" s="4">
        <v>121585203.6937</v>
      </c>
      <c r="N405" s="5">
        <f t="shared" si="118"/>
        <v>247239915.51792923</v>
      </c>
      <c r="O405" s="8"/>
      <c r="P405" s="147">
        <v>37</v>
      </c>
      <c r="Q405" s="9">
        <v>1</v>
      </c>
      <c r="R405" s="105" t="s">
        <v>70</v>
      </c>
      <c r="S405" s="4" t="s">
        <v>794</v>
      </c>
      <c r="T405" s="4">
        <v>75321274.373700008</v>
      </c>
      <c r="U405" s="4">
        <v>0</v>
      </c>
      <c r="V405" s="4">
        <v>21134675.219700001</v>
      </c>
      <c r="W405" s="4">
        <v>3170201.2830104758</v>
      </c>
      <c r="X405" s="4">
        <v>12706851.990499999</v>
      </c>
      <c r="Y405" s="4">
        <v>2988784.526289524</v>
      </c>
      <c r="Z405" s="4">
        <v>0</v>
      </c>
      <c r="AA405" s="4">
        <f>Y405-Z405</f>
        <v>2988784.526289524</v>
      </c>
      <c r="AB405" s="4">
        <v>310238690.72289997</v>
      </c>
      <c r="AC405" s="5">
        <f t="shared" si="119"/>
        <v>412853626.12559998</v>
      </c>
    </row>
    <row r="406" spans="1:31" ht="24.9" customHeight="1" x14ac:dyDescent="0.25">
      <c r="A406" s="146"/>
      <c r="B406" s="148"/>
      <c r="C406" s="1">
        <v>19</v>
      </c>
      <c r="D406" s="4" t="s">
        <v>446</v>
      </c>
      <c r="E406" s="4">
        <v>84177971.795200005</v>
      </c>
      <c r="F406" s="4">
        <f t="shared" si="114"/>
        <v>-11651464.66</v>
      </c>
      <c r="G406" s="4">
        <v>23619808.737199999</v>
      </c>
      <c r="H406" s="4">
        <v>3542971.3105855314</v>
      </c>
      <c r="I406" s="4">
        <v>5734350.2884</v>
      </c>
      <c r="J406" s="4">
        <v>3340222.5553144682</v>
      </c>
      <c r="K406" s="4"/>
      <c r="L406" s="4">
        <f t="shared" si="120"/>
        <v>3340222.5553144682</v>
      </c>
      <c r="M406" s="4">
        <v>90486761.432099998</v>
      </c>
      <c r="N406" s="5">
        <f t="shared" si="118"/>
        <v>173236684.98851448</v>
      </c>
      <c r="O406" s="8"/>
      <c r="P406" s="148"/>
      <c r="Q406" s="9">
        <v>2</v>
      </c>
      <c r="R406" s="105" t="s">
        <v>70</v>
      </c>
      <c r="S406" s="4" t="s">
        <v>795</v>
      </c>
      <c r="T406" s="4">
        <v>192277385.5609</v>
      </c>
      <c r="U406" s="4">
        <v>0</v>
      </c>
      <c r="V406" s="4">
        <v>53951823.4353</v>
      </c>
      <c r="W406" s="4">
        <v>8092773.5153362146</v>
      </c>
      <c r="X406" s="4">
        <v>19862781.9529</v>
      </c>
      <c r="Y406" s="4">
        <v>7629659.4753637854</v>
      </c>
      <c r="Z406" s="4">
        <v>0</v>
      </c>
      <c r="AA406" s="4">
        <f t="shared" ref="AA406:AA410" si="123">Y406-Z406</f>
        <v>7629659.4753637854</v>
      </c>
      <c r="AB406" s="4">
        <v>436000761.88929999</v>
      </c>
      <c r="AC406" s="5">
        <f t="shared" si="119"/>
        <v>697952403.87619996</v>
      </c>
    </row>
    <row r="407" spans="1:31" ht="24.9" customHeight="1" x14ac:dyDescent="0.25">
      <c r="A407" s="146"/>
      <c r="B407" s="148"/>
      <c r="C407" s="1">
        <v>20</v>
      </c>
      <c r="D407" s="4" t="s">
        <v>447</v>
      </c>
      <c r="E407" s="4">
        <v>81111082.216499999</v>
      </c>
      <c r="F407" s="4">
        <f t="shared" si="114"/>
        <v>-11651464.66</v>
      </c>
      <c r="G407" s="4">
        <v>22759258.8365</v>
      </c>
      <c r="H407" s="4">
        <v>3413888.8254355118</v>
      </c>
      <c r="I407" s="4">
        <v>5434657.4696000004</v>
      </c>
      <c r="J407" s="4">
        <v>3218526.8963644882</v>
      </c>
      <c r="K407" s="4"/>
      <c r="L407" s="4">
        <f t="shared" si="120"/>
        <v>3218526.8963644882</v>
      </c>
      <c r="M407" s="4">
        <v>85219802.448300004</v>
      </c>
      <c r="N407" s="5">
        <f t="shared" si="118"/>
        <v>164530362.62296447</v>
      </c>
      <c r="O407" s="8"/>
      <c r="P407" s="148"/>
      <c r="Q407" s="9">
        <v>3</v>
      </c>
      <c r="R407" s="105" t="s">
        <v>70</v>
      </c>
      <c r="S407" s="4" t="s">
        <v>796</v>
      </c>
      <c r="T407" s="4">
        <v>108304593.17940001</v>
      </c>
      <c r="U407" s="4">
        <v>0</v>
      </c>
      <c r="V407" s="4">
        <v>30389586.749400001</v>
      </c>
      <c r="W407" s="4">
        <v>4558438.0124256844</v>
      </c>
      <c r="X407" s="4">
        <v>14383955.2237</v>
      </c>
      <c r="Y407" s="4">
        <v>4297578.5382743161</v>
      </c>
      <c r="Z407" s="4">
        <v>0</v>
      </c>
      <c r="AA407" s="4">
        <f t="shared" si="123"/>
        <v>4297578.5382743161</v>
      </c>
      <c r="AB407" s="4">
        <v>339712983.69080001</v>
      </c>
      <c r="AC407" s="5">
        <f t="shared" si="119"/>
        <v>487263180.17030001</v>
      </c>
    </row>
    <row r="408" spans="1:31" ht="24.9" customHeight="1" x14ac:dyDescent="0.25">
      <c r="A408" s="146"/>
      <c r="B408" s="148"/>
      <c r="C408" s="1">
        <v>21</v>
      </c>
      <c r="D408" s="4" t="s">
        <v>448</v>
      </c>
      <c r="E408" s="4">
        <v>118179684.9041</v>
      </c>
      <c r="F408" s="4">
        <f t="shared" si="114"/>
        <v>-11651464.66</v>
      </c>
      <c r="G408" s="4">
        <v>33160475.294500001</v>
      </c>
      <c r="H408" s="4">
        <v>4974071.2941807462</v>
      </c>
      <c r="I408" s="4">
        <v>7538310.4639999997</v>
      </c>
      <c r="J408" s="4">
        <v>4689426.944719254</v>
      </c>
      <c r="K408" s="4"/>
      <c r="L408" s="4">
        <f t="shared" si="120"/>
        <v>4689426.944719254</v>
      </c>
      <c r="M408" s="4">
        <v>122190504.9251</v>
      </c>
      <c r="N408" s="5">
        <f t="shared" si="118"/>
        <v>243071650.35281926</v>
      </c>
      <c r="O408" s="8"/>
      <c r="P408" s="148"/>
      <c r="Q408" s="9">
        <v>4</v>
      </c>
      <c r="R408" s="105" t="s">
        <v>70</v>
      </c>
      <c r="S408" s="4" t="s">
        <v>797</v>
      </c>
      <c r="T408" s="4">
        <v>92818472.211600006</v>
      </c>
      <c r="U408" s="4">
        <v>0</v>
      </c>
      <c r="V408" s="4">
        <v>26044278.7366</v>
      </c>
      <c r="W408" s="4">
        <v>3906641.8104855856</v>
      </c>
      <c r="X408" s="4">
        <v>13693863.7919</v>
      </c>
      <c r="Y408" s="4">
        <v>3683081.7827144144</v>
      </c>
      <c r="Z408" s="4">
        <v>0</v>
      </c>
      <c r="AA408" s="4">
        <f t="shared" si="123"/>
        <v>3683081.7827144144</v>
      </c>
      <c r="AB408" s="4">
        <v>327584954.45929998</v>
      </c>
      <c r="AC408" s="5">
        <f t="shared" si="119"/>
        <v>454037429.0007</v>
      </c>
    </row>
    <row r="409" spans="1:31" ht="24.9" customHeight="1" x14ac:dyDescent="0.25">
      <c r="A409" s="146"/>
      <c r="B409" s="148"/>
      <c r="C409" s="1">
        <v>22</v>
      </c>
      <c r="D409" s="4" t="s">
        <v>449</v>
      </c>
      <c r="E409" s="4">
        <v>78653171.824600011</v>
      </c>
      <c r="F409" s="4">
        <f t="shared" si="114"/>
        <v>-11651464.66</v>
      </c>
      <c r="G409" s="4">
        <v>22069584.660300002</v>
      </c>
      <c r="H409" s="4">
        <v>3310437.6990304966</v>
      </c>
      <c r="I409" s="4">
        <v>5311228.8246999998</v>
      </c>
      <c r="J409" s="4">
        <v>3120995.8254695032</v>
      </c>
      <c r="K409" s="4"/>
      <c r="L409" s="4">
        <f t="shared" si="120"/>
        <v>3120995.8254695032</v>
      </c>
      <c r="M409" s="4">
        <v>83050602.622799993</v>
      </c>
      <c r="N409" s="5">
        <f t="shared" si="118"/>
        <v>159604739.13736951</v>
      </c>
      <c r="O409" s="8"/>
      <c r="P409" s="148"/>
      <c r="Q409" s="9">
        <v>5</v>
      </c>
      <c r="R409" s="105" t="s">
        <v>70</v>
      </c>
      <c r="S409" s="4" t="s">
        <v>798</v>
      </c>
      <c r="T409" s="4">
        <v>88193331.222800002</v>
      </c>
      <c r="U409" s="4">
        <v>0</v>
      </c>
      <c r="V409" s="4">
        <v>24746493.304099999</v>
      </c>
      <c r="W409" s="4">
        <v>3711973.9956355565</v>
      </c>
      <c r="X409" s="4">
        <v>13093633.5013</v>
      </c>
      <c r="Y409" s="4">
        <v>3499553.9556644433</v>
      </c>
      <c r="Z409" s="4">
        <v>0</v>
      </c>
      <c r="AA409" s="4">
        <f t="shared" si="123"/>
        <v>3499553.9556644433</v>
      </c>
      <c r="AB409" s="4">
        <v>317036192.1164</v>
      </c>
      <c r="AC409" s="5">
        <f t="shared" si="119"/>
        <v>437187544.59459996</v>
      </c>
    </row>
    <row r="410" spans="1:31" ht="24.9" customHeight="1" x14ac:dyDescent="0.25">
      <c r="A410" s="146"/>
      <c r="B410" s="148"/>
      <c r="C410" s="1">
        <v>23</v>
      </c>
      <c r="D410" s="4" t="s">
        <v>450</v>
      </c>
      <c r="E410" s="4">
        <v>79377162.193900004</v>
      </c>
      <c r="F410" s="4">
        <f t="shared" si="114"/>
        <v>-11651464.66</v>
      </c>
      <c r="G410" s="4">
        <v>22272731.7984</v>
      </c>
      <c r="H410" s="4">
        <v>3340909.769715501</v>
      </c>
      <c r="I410" s="4">
        <v>5264812.6584999999</v>
      </c>
      <c r="J410" s="4">
        <v>3149724.1127844988</v>
      </c>
      <c r="K410" s="4"/>
      <c r="L410" s="4">
        <f t="shared" si="120"/>
        <v>3149724.1127844988</v>
      </c>
      <c r="M410" s="4">
        <v>82234860.541999996</v>
      </c>
      <c r="N410" s="5">
        <f t="shared" si="118"/>
        <v>159600916.07118452</v>
      </c>
      <c r="O410" s="8"/>
      <c r="P410" s="149"/>
      <c r="Q410" s="9">
        <v>6</v>
      </c>
      <c r="R410" s="105" t="s">
        <v>70</v>
      </c>
      <c r="S410" s="4" t="s">
        <v>799</v>
      </c>
      <c r="T410" s="4">
        <v>90719007.556500003</v>
      </c>
      <c r="U410" s="4">
        <v>0</v>
      </c>
      <c r="V410" s="4">
        <v>25455182.1767</v>
      </c>
      <c r="W410" s="4">
        <v>3818277.326505573</v>
      </c>
      <c r="X410" s="4">
        <v>12979058.8072</v>
      </c>
      <c r="Y410" s="4">
        <v>3599774.0117944269</v>
      </c>
      <c r="Z410" s="4">
        <v>0</v>
      </c>
      <c r="AA410" s="4">
        <f t="shared" si="123"/>
        <v>3599774.0117944269</v>
      </c>
      <c r="AB410" s="4">
        <v>315022596.27160001</v>
      </c>
      <c r="AC410" s="5">
        <f t="shared" si="119"/>
        <v>438614837.34310001</v>
      </c>
    </row>
    <row r="411" spans="1:31" ht="24.9" customHeight="1" thickBot="1" x14ac:dyDescent="0.3">
      <c r="A411" s="146"/>
      <c r="B411" s="148"/>
      <c r="C411" s="1">
        <v>24</v>
      </c>
      <c r="D411" s="4" t="s">
        <v>451</v>
      </c>
      <c r="E411" s="4">
        <v>102406090.00309999</v>
      </c>
      <c r="F411" s="4">
        <f t="shared" si="114"/>
        <v>-11651464.66</v>
      </c>
      <c r="G411" s="4">
        <v>28734503.906599998</v>
      </c>
      <c r="H411" s="4">
        <v>4310175.5860206466</v>
      </c>
      <c r="I411" s="4">
        <v>6537207.8631999996</v>
      </c>
      <c r="J411" s="4">
        <v>4063523.0848793536</v>
      </c>
      <c r="K411" s="4"/>
      <c r="L411" s="4">
        <f t="shared" si="120"/>
        <v>4063523.0848793536</v>
      </c>
      <c r="M411" s="4">
        <v>104596602.08130001</v>
      </c>
      <c r="N411" s="5">
        <f t="shared" si="118"/>
        <v>207788449.18017936</v>
      </c>
      <c r="O411" s="8"/>
      <c r="P411" s="1"/>
      <c r="Q411" s="154" t="s">
        <v>928</v>
      </c>
      <c r="R411" s="155"/>
      <c r="S411" s="14"/>
      <c r="T411" s="14">
        <f>T405+T406+T407+T408+T409+T410</f>
        <v>647634064.1049</v>
      </c>
      <c r="U411" s="14">
        <f t="shared" ref="U411:AB411" si="124">U405+U406+U407+U408+U409+U410</f>
        <v>0</v>
      </c>
      <c r="V411" s="14">
        <f t="shared" si="124"/>
        <v>181722039.62180001</v>
      </c>
      <c r="W411" s="14">
        <f t="shared" si="124"/>
        <v>27258305.94339909</v>
      </c>
      <c r="X411" s="14">
        <f t="shared" si="124"/>
        <v>86720145.267499998</v>
      </c>
      <c r="Y411" s="14">
        <f t="shared" si="124"/>
        <v>25698432.29010091</v>
      </c>
      <c r="Z411" s="14">
        <f t="shared" si="124"/>
        <v>0</v>
      </c>
      <c r="AA411" s="14">
        <f t="shared" si="124"/>
        <v>25698432.29010091</v>
      </c>
      <c r="AB411" s="14">
        <f t="shared" si="124"/>
        <v>2045596179.1503</v>
      </c>
      <c r="AC411" s="6">
        <f>T411+U411+V411+W411+AA411+AB411</f>
        <v>2927909021.1105003</v>
      </c>
    </row>
    <row r="412" spans="1:31" ht="24.9" customHeight="1" thickTop="1" thickBot="1" x14ac:dyDescent="0.3">
      <c r="A412" s="146"/>
      <c r="B412" s="148"/>
      <c r="C412" s="1">
        <v>25</v>
      </c>
      <c r="D412" s="4" t="s">
        <v>452</v>
      </c>
      <c r="E412" s="4">
        <v>104636316.8056</v>
      </c>
      <c r="F412" s="4">
        <f t="shared" si="114"/>
        <v>-11651464.66</v>
      </c>
      <c r="G412" s="4">
        <v>29360291.501600001</v>
      </c>
      <c r="H412" s="4">
        <v>4404043.7252506604</v>
      </c>
      <c r="I412" s="4">
        <v>6847225.3227000004</v>
      </c>
      <c r="J412" s="4">
        <v>4152019.5609493395</v>
      </c>
      <c r="K412" s="4"/>
      <c r="L412" s="4">
        <f t="shared" si="120"/>
        <v>4152019.5609493395</v>
      </c>
      <c r="M412" s="4">
        <v>110045011.7228</v>
      </c>
      <c r="N412" s="5">
        <f t="shared" si="118"/>
        <v>215737946.71554935</v>
      </c>
      <c r="O412" s="8"/>
      <c r="P412" s="153" t="s">
        <v>929</v>
      </c>
      <c r="Q412" s="154"/>
      <c r="R412" s="155"/>
      <c r="S412" s="7"/>
      <c r="T412" s="7">
        <v>46601943532.139999</v>
      </c>
      <c r="U412" s="7">
        <f>-1374621623.75</f>
        <v>-1374621623.75</v>
      </c>
      <c r="V412" s="7">
        <v>20000000000</v>
      </c>
      <c r="W412" s="7">
        <v>926718407.45000005</v>
      </c>
      <c r="X412" s="7"/>
      <c r="Y412" s="7">
        <v>2025859858.1900001</v>
      </c>
      <c r="Z412" s="7">
        <v>395853502.11000001</v>
      </c>
      <c r="AA412" s="7">
        <v>1630006356.0799999</v>
      </c>
      <c r="AB412" s="7">
        <v>62322997762.900002</v>
      </c>
      <c r="AC412" s="6">
        <f>T412+U412+V412+W412+AA412+AB412</f>
        <v>130107044434.82001</v>
      </c>
    </row>
    <row r="413" spans="1:31" ht="13.8" thickTop="1" x14ac:dyDescent="0.25">
      <c r="C413" s="110"/>
      <c r="D413" s="111"/>
      <c r="E413" s="11">
        <f>E388+E389+E390+E391+E392+E393+E394+E395+E396+E397+E398+E399+E400+E401+E402+E403+E404+E405+E406+E407+E408+E409+E410+E411+E412</f>
        <v>2338956918.3825006</v>
      </c>
      <c r="F413" s="11">
        <f t="shared" ref="F413:N413" si="125">F388+F389+F390+F391+F392+F393+F394+F395+F396+F397+F398+F399+F400+F401+F402+F403+F404+F405+F406+F407+F408+F409+F410+F411+F412</f>
        <v>-291286616.5</v>
      </c>
      <c r="G413" s="11">
        <f t="shared" si="125"/>
        <v>656296580.66790009</v>
      </c>
      <c r="H413" s="11">
        <f t="shared" si="125"/>
        <v>98444487.1002298</v>
      </c>
      <c r="I413" s="11">
        <f t="shared" si="125"/>
        <v>152220309.86500001</v>
      </c>
      <c r="J413" s="11">
        <f t="shared" si="125"/>
        <v>92810939.584470257</v>
      </c>
      <c r="K413" s="11">
        <f t="shared" si="125"/>
        <v>0</v>
      </c>
      <c r="L413" s="11">
        <f t="shared" si="125"/>
        <v>92810939.584470257</v>
      </c>
      <c r="M413" s="11">
        <f t="shared" si="125"/>
        <v>2417906615.9018998</v>
      </c>
      <c r="N413" s="11">
        <f t="shared" si="125"/>
        <v>4749643284.0535707</v>
      </c>
      <c r="O413" s="15">
        <v>0</v>
      </c>
      <c r="Q413" s="153" t="s">
        <v>921</v>
      </c>
      <c r="R413" s="154"/>
      <c r="S413" s="155"/>
      <c r="T413" s="112">
        <f>E24+E46+E78+E100+E121+E130+E154+E182+E201+E227+E241+E260+E277+E295+E307+E335+E363+E387+T26+T61+T83+T105+T122+T143+T157+T183+T204+T223+T254+T288+T306+T330+T354+T371+T389+T404+T411</f>
        <v>71277437283.079193</v>
      </c>
      <c r="U413" s="112">
        <f>F24+F46+F78+F100+F121+F130+F154+F182+F201+F227+F241+F260+F277+F295+F307+F335+F363+F387+U26+U61+U83+U105+U122+U143+U157+U183+U204+U223+U254+U288+U306+U330+U354+U371+U389+U404+U411</f>
        <v>-1408049079.1594999</v>
      </c>
      <c r="V413" s="112">
        <f>G24+G46+G78+G100+G121+G130+G154+G182+G201+G227+G241+G260+G277+G295+G307+G335+G363+G387+V26+V61+V83+V105+V122+V143+V157+V183+V204+V223+V254+V288+V306+V330+V354+V371+V389+V404+V411</f>
        <v>19980311102.582401</v>
      </c>
      <c r="W413" s="112">
        <f>H24+H46+H78+H100+H121+H130+H154+H182+H201+H227+H241+H260+H277+H295+H307+H335+H363+H387+W26+W61+W83+W105+W122+W143+W157+W183+W204+W223+W254+W288+W306+W330+W354+W371+W389+W404+W411</f>
        <v>3000000000.0000048</v>
      </c>
      <c r="X413" s="112"/>
      <c r="Y413" s="112">
        <f>J24+J46+J78+J100+J121+J130+J154+J182+J201+J227+J241+J260+J277+J295+J307+J335+J363+J387+Y26+Y61+Y83+Y105+Y122+Y143+Y157+Y183+Y204+Y223+Y254+Y288+Y306+Y330+Y354+Y371+Y389+Y404+Y411</f>
        <v>2801990423.7979951</v>
      </c>
      <c r="Z413" s="112">
        <f>K24+K46+K78+K100+K121+K130+K154+K182+K201+K227+K241+K260+K277+K295+K307+K335+K363+K387+Z26+Z61+Z83+Z105+Z122+Z143+Z157+Z183+Z204+Z223+Z254+Z288+Z306+Z330+Z354+Z371+Z389+Z404+Z411</f>
        <v>552655015.61025715</v>
      </c>
      <c r="AA413" s="112">
        <f>L24+L46+L78+L100+L121+L130+L154+L182+L201+L227+L241+L260+L277+L295+L307+L335+L363+L387+AA26+AA61+AA83+AA105+AA122+AA143+AA157+AA183+AA204+AA223+AA254+AA288+AA306+AA330+AA354+AA371+AA389+AA404+AA411</f>
        <v>2249335408.1877379</v>
      </c>
      <c r="AB413" s="112">
        <f>M24+M46+M78+M100+M121+M130+M154+M182+M201+M227+M241+M260+M277+M295+M307+M335+M363+M387+AB26+AB61+AB83+AB105+AB122+AB143+AB157+AB183+AB204+AB223+AB254+AB288+AB306+AB330+AB354+AB371+AB389+AB404+AB411</f>
        <v>81483128810.024399</v>
      </c>
      <c r="AC413" s="112">
        <f>N24+N46+N78+N100+N121+N130+N154+N182+N201+N227+N241+N260+N277+N295+N307+N335+N363+N387+AC26+AC61+AC83+AC105+AC122+AC143+AC157+AC183+AC204+AC223+AC254+AC288+AC306+AC330+AC354+AC371+AC389+AC404+AC411</f>
        <v>176070739239.34143</v>
      </c>
      <c r="AE413" s="16"/>
    </row>
    <row r="415" spans="1:31" x14ac:dyDescent="0.25">
      <c r="AC415" s="16"/>
    </row>
  </sheetData>
  <mergeCells count="102">
    <mergeCell ref="P390:P403"/>
    <mergeCell ref="Q404:R404"/>
    <mergeCell ref="P405:P410"/>
    <mergeCell ref="Q411:R411"/>
    <mergeCell ref="P412:R412"/>
    <mergeCell ref="Q413:S413"/>
    <mergeCell ref="P355:P370"/>
    <mergeCell ref="B363:C363"/>
    <mergeCell ref="A364:A386"/>
    <mergeCell ref="B364:B386"/>
    <mergeCell ref="Q371:R371"/>
    <mergeCell ref="P372:P388"/>
    <mergeCell ref="B387:C387"/>
    <mergeCell ref="A388:A412"/>
    <mergeCell ref="B388:B412"/>
    <mergeCell ref="Q389:R389"/>
    <mergeCell ref="B307:C307"/>
    <mergeCell ref="P307:P329"/>
    <mergeCell ref="A308:A334"/>
    <mergeCell ref="B308:B334"/>
    <mergeCell ref="Q330:R330"/>
    <mergeCell ref="P331:P353"/>
    <mergeCell ref="B335:C335"/>
    <mergeCell ref="A336:A362"/>
    <mergeCell ref="B336:B362"/>
    <mergeCell ref="Q354:R354"/>
    <mergeCell ref="Q288:R288"/>
    <mergeCell ref="P289:P305"/>
    <mergeCell ref="B295:C295"/>
    <mergeCell ref="A296:A306"/>
    <mergeCell ref="B296:B306"/>
    <mergeCell ref="Q306:R306"/>
    <mergeCell ref="A242:A259"/>
    <mergeCell ref="B242:B259"/>
    <mergeCell ref="Q254:R254"/>
    <mergeCell ref="P255:P287"/>
    <mergeCell ref="B260:C260"/>
    <mergeCell ref="A261:A276"/>
    <mergeCell ref="B261:B276"/>
    <mergeCell ref="B277:C277"/>
    <mergeCell ref="A278:A294"/>
    <mergeCell ref="B278:B294"/>
    <mergeCell ref="A183:A200"/>
    <mergeCell ref="B183:B200"/>
    <mergeCell ref="Q183:R183"/>
    <mergeCell ref="P184:P203"/>
    <mergeCell ref="B201:C201"/>
    <mergeCell ref="A202:A226"/>
    <mergeCell ref="B202:B226"/>
    <mergeCell ref="Q204:R204"/>
    <mergeCell ref="P205:P222"/>
    <mergeCell ref="Q223:R223"/>
    <mergeCell ref="P224:P253"/>
    <mergeCell ref="B227:C227"/>
    <mergeCell ref="A228:A240"/>
    <mergeCell ref="B228:B240"/>
    <mergeCell ref="B241:C241"/>
    <mergeCell ref="B100:C100"/>
    <mergeCell ref="A101:A120"/>
    <mergeCell ref="B101:B120"/>
    <mergeCell ref="Q105:R105"/>
    <mergeCell ref="P106:P121"/>
    <mergeCell ref="B121:C121"/>
    <mergeCell ref="A122:A129"/>
    <mergeCell ref="B122:B129"/>
    <mergeCell ref="Q122:R122"/>
    <mergeCell ref="P123:P142"/>
    <mergeCell ref="B130:C130"/>
    <mergeCell ref="A131:A153"/>
    <mergeCell ref="B131:B153"/>
    <mergeCell ref="Q143:R143"/>
    <mergeCell ref="P144:P156"/>
    <mergeCell ref="B154:C154"/>
    <mergeCell ref="A155:A181"/>
    <mergeCell ref="B155:B181"/>
    <mergeCell ref="Q157:R157"/>
    <mergeCell ref="P158:P182"/>
    <mergeCell ref="B182:C182"/>
    <mergeCell ref="A1:AB1"/>
    <mergeCell ref="A2:AC2"/>
    <mergeCell ref="B3:AB3"/>
    <mergeCell ref="A7:A23"/>
    <mergeCell ref="B7:B23"/>
    <mergeCell ref="P7:P25"/>
    <mergeCell ref="R7:R25"/>
    <mergeCell ref="B24:C24"/>
    <mergeCell ref="A25:A45"/>
    <mergeCell ref="B25:B45"/>
    <mergeCell ref="Q26:R26"/>
    <mergeCell ref="P27:P60"/>
    <mergeCell ref="R27:R60"/>
    <mergeCell ref="B46:C46"/>
    <mergeCell ref="A47:A77"/>
    <mergeCell ref="B47:B77"/>
    <mergeCell ref="Q61:R61"/>
    <mergeCell ref="P62:P82"/>
    <mergeCell ref="R62:R82"/>
    <mergeCell ref="B78:C78"/>
    <mergeCell ref="A79:A99"/>
    <mergeCell ref="B79:B99"/>
    <mergeCell ref="Q83:R83"/>
    <mergeCell ref="P84:P104"/>
  </mergeCells>
  <pageMargins left="0.7" right="0.7" top="0.75" bottom="0.75" header="0.3" footer="0.3"/>
  <pageSetup paperSize="9" scale="10" orientation="landscape" horizontalDpi="4294967295" verticalDpi="4294967295" r:id="rId1"/>
  <headerFooter>
    <oddHeader>&amp;C&amp;"Arial,Bold"&amp;14Office of the Accountant- General of the Federation
Federal Ministry of Finance, Abuja.
Distribution of Revenue Allocation to Local Government Councils in Benue State for the Month of February,2023.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6"/>
  <sheetViews>
    <sheetView topLeftCell="B1" workbookViewId="0">
      <selection activeCell="C6" sqref="C6"/>
    </sheetView>
  </sheetViews>
  <sheetFormatPr defaultColWidth="8.88671875" defaultRowHeight="18" x14ac:dyDescent="0.35"/>
  <cols>
    <col min="1" max="1" width="8.88671875" style="50"/>
    <col min="2" max="2" width="17.6640625" style="50" customWidth="1"/>
    <col min="3" max="3" width="24.5546875" style="50" customWidth="1"/>
    <col min="4" max="4" width="23" style="50" customWidth="1"/>
    <col min="5" max="6" width="26" style="50" customWidth="1"/>
    <col min="7" max="7" width="23.109375" style="50" customWidth="1"/>
    <col min="8" max="8" width="24.88671875" style="50" customWidth="1"/>
    <col min="9" max="9" width="20.5546875" style="50" customWidth="1"/>
    <col min="10" max="10" width="23.44140625" style="50" customWidth="1"/>
    <col min="11" max="11" width="26.44140625" style="50" customWidth="1"/>
    <col min="12" max="12" width="27.88671875" style="50" customWidth="1"/>
    <col min="13" max="16384" width="8.88671875" style="50"/>
  </cols>
  <sheetData>
    <row r="1" spans="1:12" x14ac:dyDescent="0.35">
      <c r="A1" s="157" t="s">
        <v>873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9"/>
    </row>
    <row r="2" spans="1:12" x14ac:dyDescent="0.35">
      <c r="A2" s="157" t="s">
        <v>888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9"/>
    </row>
    <row r="3" spans="1:12" x14ac:dyDescent="0.35">
      <c r="A3" s="141" t="s">
        <v>941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3"/>
    </row>
    <row r="4" spans="1:12" ht="47.4" x14ac:dyDescent="0.35">
      <c r="A4" s="84" t="s">
        <v>0</v>
      </c>
      <c r="B4" s="84" t="s">
        <v>10</v>
      </c>
      <c r="C4" s="85" t="s">
        <v>7</v>
      </c>
      <c r="D4" s="86" t="s">
        <v>899</v>
      </c>
      <c r="E4" s="85" t="s">
        <v>923</v>
      </c>
      <c r="F4" s="85" t="s">
        <v>932</v>
      </c>
      <c r="G4" s="87" t="s">
        <v>933</v>
      </c>
      <c r="H4" s="88" t="s">
        <v>900</v>
      </c>
      <c r="I4" s="87" t="s">
        <v>925</v>
      </c>
      <c r="J4" s="87" t="s">
        <v>926</v>
      </c>
      <c r="K4" s="88" t="s">
        <v>25</v>
      </c>
      <c r="L4" s="74" t="s">
        <v>927</v>
      </c>
    </row>
    <row r="5" spans="1:12" x14ac:dyDescent="0.35">
      <c r="A5" s="84"/>
      <c r="B5" s="84"/>
      <c r="C5" s="54" t="s">
        <v>876</v>
      </c>
      <c r="D5" s="54" t="s">
        <v>876</v>
      </c>
      <c r="E5" s="54" t="s">
        <v>876</v>
      </c>
      <c r="F5" s="54" t="s">
        <v>876</v>
      </c>
      <c r="G5" s="54" t="s">
        <v>876</v>
      </c>
      <c r="H5" s="54" t="s">
        <v>876</v>
      </c>
      <c r="I5" s="54" t="s">
        <v>876</v>
      </c>
      <c r="J5" s="54" t="s">
        <v>876</v>
      </c>
      <c r="K5" s="54" t="s">
        <v>876</v>
      </c>
      <c r="L5" s="54" t="s">
        <v>876</v>
      </c>
    </row>
    <row r="6" spans="1:12" x14ac:dyDescent="0.35">
      <c r="A6" s="89">
        <v>1</v>
      </c>
      <c r="B6" s="90" t="s">
        <v>34</v>
      </c>
      <c r="C6" s="91">
        <v>1479446542.7858253</v>
      </c>
      <c r="D6" s="91">
        <v>0</v>
      </c>
      <c r="E6" s="91">
        <v>415123382.42760003</v>
      </c>
      <c r="F6" s="91">
        <v>62268507.359999999</v>
      </c>
      <c r="G6" s="91">
        <v>99672261.877499998</v>
      </c>
      <c r="H6" s="91">
        <v>58705152.976300001</v>
      </c>
      <c r="I6" s="92">
        <f>H6/2</f>
        <v>29352576.488150001</v>
      </c>
      <c r="J6" s="92">
        <f>H6-I6</f>
        <v>29352576.488150001</v>
      </c>
      <c r="K6" s="91">
        <v>1397532251.6996</v>
      </c>
      <c r="L6" s="114">
        <f>C6+D6+E6+F6+G6+J6+K6</f>
        <v>3483395522.6386747</v>
      </c>
    </row>
    <row r="7" spans="1:12" x14ac:dyDescent="0.35">
      <c r="A7" s="89">
        <v>2</v>
      </c>
      <c r="B7" s="90" t="s">
        <v>35</v>
      </c>
      <c r="C7" s="91">
        <v>1866109478.5491264</v>
      </c>
      <c r="D7" s="91">
        <f>-29166666.69</f>
        <v>-29166666.690000001</v>
      </c>
      <c r="E7" s="91">
        <v>523618567.01950002</v>
      </c>
      <c r="F7" s="91">
        <v>78542785.049999997</v>
      </c>
      <c r="G7" s="91">
        <v>103381291.4341</v>
      </c>
      <c r="H7" s="91">
        <v>74048124.917099997</v>
      </c>
      <c r="I7" s="92">
        <v>0</v>
      </c>
      <c r="J7" s="92">
        <f t="shared" ref="J7:J42" si="0">H7-I7</f>
        <v>74048124.917099997</v>
      </c>
      <c r="K7" s="91">
        <v>1725887998.4317</v>
      </c>
      <c r="L7" s="114">
        <f t="shared" ref="L7:L42" si="1">C7+D7+E7+F7+G7+J7+K7</f>
        <v>4342421578.7115269</v>
      </c>
    </row>
    <row r="8" spans="1:12" x14ac:dyDescent="0.35">
      <c r="A8" s="89">
        <v>3</v>
      </c>
      <c r="B8" s="90" t="s">
        <v>36</v>
      </c>
      <c r="C8" s="91">
        <v>2485548167.6979613</v>
      </c>
      <c r="D8" s="91">
        <v>0</v>
      </c>
      <c r="E8" s="91">
        <v>697429162.00129998</v>
      </c>
      <c r="F8" s="91">
        <v>104614374.3</v>
      </c>
      <c r="G8" s="91">
        <v>143196921.59310001</v>
      </c>
      <c r="H8" s="91">
        <v>98627751.120800003</v>
      </c>
      <c r="I8" s="92">
        <f>H8/2</f>
        <v>49313875.560400002</v>
      </c>
      <c r="J8" s="92">
        <f t="shared" si="0"/>
        <v>49313875.560400002</v>
      </c>
      <c r="K8" s="91">
        <v>2430152172.1536999</v>
      </c>
      <c r="L8" s="114">
        <f t="shared" si="1"/>
        <v>5910254673.3064613</v>
      </c>
    </row>
    <row r="9" spans="1:12" x14ac:dyDescent="0.35">
      <c r="A9" s="89">
        <v>4</v>
      </c>
      <c r="B9" s="90" t="s">
        <v>37</v>
      </c>
      <c r="C9" s="91">
        <v>1876194132.0152426</v>
      </c>
      <c r="D9" s="91">
        <v>0</v>
      </c>
      <c r="E9" s="91">
        <v>526448257.26950002</v>
      </c>
      <c r="F9" s="91">
        <v>78967238.590000004</v>
      </c>
      <c r="G9" s="91">
        <v>143205000.7568</v>
      </c>
      <c r="H9" s="91">
        <v>74448288.838599995</v>
      </c>
      <c r="I9" s="92">
        <v>0</v>
      </c>
      <c r="J9" s="92">
        <f t="shared" si="0"/>
        <v>74448288.838599995</v>
      </c>
      <c r="K9" s="91">
        <v>1917251805.0178001</v>
      </c>
      <c r="L9" s="114">
        <f t="shared" si="1"/>
        <v>4616514722.4879427</v>
      </c>
    </row>
    <row r="10" spans="1:12" x14ac:dyDescent="0.35">
      <c r="A10" s="89">
        <v>5</v>
      </c>
      <c r="B10" s="90" t="s">
        <v>38</v>
      </c>
      <c r="C10" s="91">
        <v>2129851615.2613595</v>
      </c>
      <c r="D10" s="91">
        <v>1E-4</v>
      </c>
      <c r="E10" s="91">
        <v>597622949.54639995</v>
      </c>
      <c r="F10" s="91">
        <v>89643442.430000007</v>
      </c>
      <c r="G10" s="91">
        <v>113984226.4686</v>
      </c>
      <c r="H10" s="91">
        <v>84513540.214299992</v>
      </c>
      <c r="I10" s="92">
        <v>0</v>
      </c>
      <c r="J10" s="92">
        <f t="shared" si="0"/>
        <v>84513540.214299992</v>
      </c>
      <c r="K10" s="91">
        <v>1881363422.1791</v>
      </c>
      <c r="L10" s="114">
        <f t="shared" si="1"/>
        <v>4896979196.0998592</v>
      </c>
    </row>
    <row r="11" spans="1:12" x14ac:dyDescent="0.35">
      <c r="A11" s="89">
        <v>6</v>
      </c>
      <c r="B11" s="90" t="s">
        <v>39</v>
      </c>
      <c r="C11" s="91">
        <v>866927567.07932031</v>
      </c>
      <c r="D11" s="91">
        <v>0</v>
      </c>
      <c r="E11" s="91">
        <v>243254415.45730001</v>
      </c>
      <c r="F11" s="91">
        <v>36488162.32</v>
      </c>
      <c r="G11" s="91">
        <v>46844913.406499997</v>
      </c>
      <c r="H11" s="91">
        <v>34400104.346100003</v>
      </c>
      <c r="I11" s="92">
        <f>H11/2</f>
        <v>17200052.173050001</v>
      </c>
      <c r="J11" s="92">
        <f t="shared" si="0"/>
        <v>17200052.173050001</v>
      </c>
      <c r="K11" s="91">
        <v>1124358675.1842</v>
      </c>
      <c r="L11" s="114">
        <f t="shared" si="1"/>
        <v>2335073785.6203704</v>
      </c>
    </row>
    <row r="12" spans="1:12" x14ac:dyDescent="0.35">
      <c r="A12" s="89">
        <v>7</v>
      </c>
      <c r="B12" s="90" t="s">
        <v>40</v>
      </c>
      <c r="C12" s="91">
        <v>2317608191.8439803</v>
      </c>
      <c r="D12" s="91">
        <f>-139538498.52</f>
        <v>-139538498.52000001</v>
      </c>
      <c r="E12" s="91">
        <v>650306262.45410001</v>
      </c>
      <c r="F12" s="91">
        <v>97545939.370000005</v>
      </c>
      <c r="G12" s="91">
        <v>121183731.52169999</v>
      </c>
      <c r="H12" s="91">
        <v>91963811.809000015</v>
      </c>
      <c r="I12" s="92">
        <f>H12/2</f>
        <v>45981905.904500008</v>
      </c>
      <c r="J12" s="92">
        <f t="shared" si="0"/>
        <v>45981905.904500008</v>
      </c>
      <c r="K12" s="91">
        <v>1991668863.2709</v>
      </c>
      <c r="L12" s="114">
        <f t="shared" si="1"/>
        <v>5084756395.8451805</v>
      </c>
    </row>
    <row r="13" spans="1:12" x14ac:dyDescent="0.35">
      <c r="A13" s="89">
        <v>8</v>
      </c>
      <c r="B13" s="90" t="s">
        <v>41</v>
      </c>
      <c r="C13" s="91">
        <v>2516227964.5590291</v>
      </c>
      <c r="D13" s="91">
        <v>1E-4</v>
      </c>
      <c r="E13" s="91">
        <v>706037719.78100002</v>
      </c>
      <c r="F13" s="91">
        <v>105905657.97</v>
      </c>
      <c r="G13" s="91">
        <v>131685728.9809</v>
      </c>
      <c r="H13" s="91">
        <v>99845140.270300001</v>
      </c>
      <c r="I13" s="92">
        <v>0</v>
      </c>
      <c r="J13" s="92">
        <f t="shared" si="0"/>
        <v>99845140.270300001</v>
      </c>
      <c r="K13" s="91">
        <v>2174555861.1789999</v>
      </c>
      <c r="L13" s="114">
        <f t="shared" si="1"/>
        <v>5734258072.7403288</v>
      </c>
    </row>
    <row r="14" spans="1:12" x14ac:dyDescent="0.35">
      <c r="A14" s="89">
        <v>9</v>
      </c>
      <c r="B14" s="90" t="s">
        <v>42</v>
      </c>
      <c r="C14" s="91">
        <v>1622132917.8721359</v>
      </c>
      <c r="D14" s="91">
        <f>-38551266.1801</f>
        <v>-38551266.180100001</v>
      </c>
      <c r="E14" s="91">
        <v>455160280.6451</v>
      </c>
      <c r="F14" s="91">
        <v>68274042.099999994</v>
      </c>
      <c r="G14" s="91">
        <v>92590763.646200001</v>
      </c>
      <c r="H14" s="91">
        <v>64367017.215700001</v>
      </c>
      <c r="I14" s="92">
        <f>H14/2</f>
        <v>32183508.60785</v>
      </c>
      <c r="J14" s="92">
        <f t="shared" si="0"/>
        <v>32183508.60785</v>
      </c>
      <c r="K14" s="91">
        <v>1465397020.7354</v>
      </c>
      <c r="L14" s="114">
        <f t="shared" si="1"/>
        <v>3697187267.4265862</v>
      </c>
    </row>
    <row r="15" spans="1:12" x14ac:dyDescent="0.35">
      <c r="A15" s="89">
        <v>10</v>
      </c>
      <c r="B15" s="90" t="s">
        <v>43</v>
      </c>
      <c r="C15" s="91">
        <v>2078530684.7603884</v>
      </c>
      <c r="D15" s="91">
        <v>1E-4</v>
      </c>
      <c r="E15" s="91">
        <v>583222619.66400003</v>
      </c>
      <c r="F15" s="91">
        <v>87483392.950000003</v>
      </c>
      <c r="G15" s="91">
        <v>160693371.3001</v>
      </c>
      <c r="H15" s="91">
        <v>82477100.92310001</v>
      </c>
      <c r="I15" s="92">
        <f>H15/2</f>
        <v>41238550.461550005</v>
      </c>
      <c r="J15" s="92">
        <f t="shared" si="0"/>
        <v>41238550.461550005</v>
      </c>
      <c r="K15" s="91">
        <v>2112737694.5818999</v>
      </c>
      <c r="L15" s="114">
        <f t="shared" si="1"/>
        <v>5063906313.7180376</v>
      </c>
    </row>
    <row r="16" spans="1:12" x14ac:dyDescent="0.35">
      <c r="A16" s="89">
        <v>11</v>
      </c>
      <c r="B16" s="90" t="s">
        <v>44</v>
      </c>
      <c r="C16" s="91">
        <v>1199949390.4500971</v>
      </c>
      <c r="D16" s="91">
        <f>-43121109.2316</f>
        <v>-43121109.231600001</v>
      </c>
      <c r="E16" s="91">
        <v>336698241.74089998</v>
      </c>
      <c r="F16" s="91">
        <v>50504736.259999998</v>
      </c>
      <c r="G16" s="91">
        <v>66597314.320799999</v>
      </c>
      <c r="H16" s="91">
        <v>47614571.055500001</v>
      </c>
      <c r="I16" s="92">
        <v>0</v>
      </c>
      <c r="J16" s="92">
        <f t="shared" si="0"/>
        <v>47614571.055500001</v>
      </c>
      <c r="K16" s="91">
        <v>1129511602.5399001</v>
      </c>
      <c r="L16" s="114">
        <f t="shared" si="1"/>
        <v>2787754747.1355972</v>
      </c>
    </row>
    <row r="17" spans="1:12" x14ac:dyDescent="0.35">
      <c r="A17" s="89">
        <v>12</v>
      </c>
      <c r="B17" s="90" t="s">
        <v>45</v>
      </c>
      <c r="C17" s="91">
        <v>1590357304.6348543</v>
      </c>
      <c r="D17" s="91">
        <v>0</v>
      </c>
      <c r="E17" s="91">
        <v>446244243.69209999</v>
      </c>
      <c r="F17" s="91">
        <v>66936636.549999997</v>
      </c>
      <c r="G17" s="91">
        <v>124341530.8929</v>
      </c>
      <c r="H17" s="91">
        <v>63106145.549699999</v>
      </c>
      <c r="I17" s="92">
        <f>H17/2</f>
        <v>31553072.77485</v>
      </c>
      <c r="J17" s="92">
        <f t="shared" si="0"/>
        <v>31553072.77485</v>
      </c>
      <c r="K17" s="91">
        <v>1637911162.1853001</v>
      </c>
      <c r="L17" s="114">
        <f t="shared" si="1"/>
        <v>3897343950.7300043</v>
      </c>
    </row>
    <row r="18" spans="1:12" x14ac:dyDescent="0.35">
      <c r="A18" s="89">
        <v>13</v>
      </c>
      <c r="B18" s="90" t="s">
        <v>46</v>
      </c>
      <c r="C18" s="91">
        <v>1262801373.1530097</v>
      </c>
      <c r="D18" s="91">
        <v>0</v>
      </c>
      <c r="E18" s="91">
        <v>354334112.24870002</v>
      </c>
      <c r="F18" s="91">
        <v>53150116.840000004</v>
      </c>
      <c r="G18" s="91">
        <v>80896511.911300004</v>
      </c>
      <c r="H18" s="91">
        <v>50108568.072099999</v>
      </c>
      <c r="I18" s="92">
        <v>0</v>
      </c>
      <c r="J18" s="92">
        <f t="shared" si="0"/>
        <v>50108568.072099999</v>
      </c>
      <c r="K18" s="91">
        <v>1275313012.7052</v>
      </c>
      <c r="L18" s="114">
        <f t="shared" si="1"/>
        <v>3076603694.9303093</v>
      </c>
    </row>
    <row r="19" spans="1:12" x14ac:dyDescent="0.35">
      <c r="A19" s="89">
        <v>14</v>
      </c>
      <c r="B19" s="90" t="s">
        <v>47</v>
      </c>
      <c r="C19" s="91">
        <v>1615826665.3540776</v>
      </c>
      <c r="D19" s="91">
        <v>0</v>
      </c>
      <c r="E19" s="91">
        <v>453390785.90499997</v>
      </c>
      <c r="F19" s="91">
        <v>68008617.890000001</v>
      </c>
      <c r="G19" s="91">
        <v>105404641.50139999</v>
      </c>
      <c r="H19" s="91">
        <v>64116782.0779</v>
      </c>
      <c r="I19" s="92">
        <v>0</v>
      </c>
      <c r="J19" s="92">
        <f t="shared" si="0"/>
        <v>64116782.0779</v>
      </c>
      <c r="K19" s="91">
        <v>1527572614.1096001</v>
      </c>
      <c r="L19" s="114">
        <f t="shared" si="1"/>
        <v>3834320106.8379774</v>
      </c>
    </row>
    <row r="20" spans="1:12" x14ac:dyDescent="0.35">
      <c r="A20" s="89">
        <v>15</v>
      </c>
      <c r="B20" s="90" t="s">
        <v>48</v>
      </c>
      <c r="C20" s="91">
        <v>1107165559.6370873</v>
      </c>
      <c r="D20" s="91">
        <f>-53983557.4301</f>
        <v>-53983557.430100001</v>
      </c>
      <c r="E20" s="91">
        <v>310663683.16250002</v>
      </c>
      <c r="F20" s="91">
        <v>46599552.469999999</v>
      </c>
      <c r="G20" s="91">
        <v>61622431.8662</v>
      </c>
      <c r="H20" s="91">
        <v>43932863.854000002</v>
      </c>
      <c r="I20" s="92">
        <v>0</v>
      </c>
      <c r="J20" s="92">
        <f t="shared" si="0"/>
        <v>43932863.854000002</v>
      </c>
      <c r="K20" s="91">
        <v>1037083266.1933</v>
      </c>
      <c r="L20" s="114">
        <f t="shared" si="1"/>
        <v>2553083799.7529874</v>
      </c>
    </row>
    <row r="21" spans="1:12" x14ac:dyDescent="0.35">
      <c r="A21" s="89">
        <v>16</v>
      </c>
      <c r="B21" s="90" t="s">
        <v>49</v>
      </c>
      <c r="C21" s="91">
        <v>2165567169.2146602</v>
      </c>
      <c r="D21" s="91">
        <v>0</v>
      </c>
      <c r="E21" s="91">
        <v>607644509.05130005</v>
      </c>
      <c r="F21" s="91">
        <v>91146676.359999999</v>
      </c>
      <c r="G21" s="91">
        <v>141064385.1961</v>
      </c>
      <c r="H21" s="91">
        <v>85930750.637999997</v>
      </c>
      <c r="I21" s="92">
        <f>H21/2</f>
        <v>42965375.318999998</v>
      </c>
      <c r="J21" s="92">
        <f t="shared" si="0"/>
        <v>42965375.318999998</v>
      </c>
      <c r="K21" s="91">
        <v>2123282017.9495001</v>
      </c>
      <c r="L21" s="114">
        <f t="shared" si="1"/>
        <v>5171670133.0905609</v>
      </c>
    </row>
    <row r="22" spans="1:12" x14ac:dyDescent="0.35">
      <c r="A22" s="89">
        <v>17</v>
      </c>
      <c r="B22" s="90" t="s">
        <v>50</v>
      </c>
      <c r="C22" s="91">
        <v>2275132206.3038836</v>
      </c>
      <c r="D22" s="91">
        <v>0</v>
      </c>
      <c r="E22" s="91">
        <v>638387768.42320001</v>
      </c>
      <c r="F22" s="91">
        <v>95758165.260000005</v>
      </c>
      <c r="G22" s="91">
        <v>128848051.5194</v>
      </c>
      <c r="H22" s="91">
        <v>90278344.202099994</v>
      </c>
      <c r="I22" s="92">
        <v>0</v>
      </c>
      <c r="J22" s="92">
        <f t="shared" si="0"/>
        <v>90278344.202099994</v>
      </c>
      <c r="K22" s="91">
        <v>2318574173.8852</v>
      </c>
      <c r="L22" s="114">
        <f t="shared" si="1"/>
        <v>5546978709.5937843</v>
      </c>
    </row>
    <row r="23" spans="1:12" x14ac:dyDescent="0.35">
      <c r="A23" s="89">
        <v>18</v>
      </c>
      <c r="B23" s="90" t="s">
        <v>51</v>
      </c>
      <c r="C23" s="91">
        <v>2558601598.3410678</v>
      </c>
      <c r="D23" s="91">
        <v>0</v>
      </c>
      <c r="E23" s="91">
        <v>717927494.55330002</v>
      </c>
      <c r="F23" s="91">
        <v>107689124.18000001</v>
      </c>
      <c r="G23" s="91">
        <v>155532853.29480001</v>
      </c>
      <c r="H23" s="91">
        <v>101526546.51670001</v>
      </c>
      <c r="I23" s="92">
        <v>0</v>
      </c>
      <c r="J23" s="92">
        <f t="shared" si="0"/>
        <v>101526546.51670001</v>
      </c>
      <c r="K23" s="91">
        <v>2364579645.8708</v>
      </c>
      <c r="L23" s="114">
        <f t="shared" si="1"/>
        <v>6005857262.7566671</v>
      </c>
    </row>
    <row r="24" spans="1:12" x14ac:dyDescent="0.35">
      <c r="A24" s="89">
        <v>19</v>
      </c>
      <c r="B24" s="90" t="s">
        <v>52</v>
      </c>
      <c r="C24" s="91">
        <v>4073513031.3744659</v>
      </c>
      <c r="D24" s="91">
        <f>-512664445.0402</f>
        <v>-512664445.0402</v>
      </c>
      <c r="E24" s="91">
        <v>1143002101.8285</v>
      </c>
      <c r="F24" s="91">
        <v>171450315.27000001</v>
      </c>
      <c r="G24" s="91">
        <v>265112913.81850001</v>
      </c>
      <c r="H24" s="91">
        <v>161638963.4562</v>
      </c>
      <c r="I24" s="92">
        <v>0</v>
      </c>
      <c r="J24" s="92">
        <f t="shared" si="0"/>
        <v>161638963.4562</v>
      </c>
      <c r="K24" s="91">
        <v>4206397806.6949</v>
      </c>
      <c r="L24" s="114">
        <f t="shared" si="1"/>
        <v>9508450687.4023647</v>
      </c>
    </row>
    <row r="25" spans="1:12" x14ac:dyDescent="0.35">
      <c r="A25" s="89">
        <v>20</v>
      </c>
      <c r="B25" s="90" t="s">
        <v>53</v>
      </c>
      <c r="C25" s="91">
        <v>3101234807.8082523</v>
      </c>
      <c r="D25" s="91">
        <v>0</v>
      </c>
      <c r="E25" s="91">
        <v>870186955.65349996</v>
      </c>
      <c r="F25" s="91">
        <v>130528043.34999999</v>
      </c>
      <c r="G25" s="91">
        <v>170019404.62970001</v>
      </c>
      <c r="H25" s="91">
        <v>123058494.20369999</v>
      </c>
      <c r="I25" s="92">
        <v>0</v>
      </c>
      <c r="J25" s="92">
        <f t="shared" si="0"/>
        <v>123058494.20369999</v>
      </c>
      <c r="K25" s="91">
        <v>2838875890.1728001</v>
      </c>
      <c r="L25" s="114">
        <f t="shared" si="1"/>
        <v>7233903595.8179522</v>
      </c>
    </row>
    <row r="26" spans="1:12" x14ac:dyDescent="0.35">
      <c r="A26" s="89">
        <v>21</v>
      </c>
      <c r="B26" s="90" t="s">
        <v>54</v>
      </c>
      <c r="C26" s="91">
        <v>1957212047.5918446</v>
      </c>
      <c r="D26" s="91">
        <v>0</v>
      </c>
      <c r="E26" s="91">
        <v>549181374.13390005</v>
      </c>
      <c r="F26" s="91">
        <v>82377206.120000005</v>
      </c>
      <c r="G26" s="91">
        <v>101313397.9774</v>
      </c>
      <c r="H26" s="91">
        <v>77663118.831300005</v>
      </c>
      <c r="I26" s="92">
        <f>H26/2</f>
        <v>38831559.415650003</v>
      </c>
      <c r="J26" s="92">
        <f t="shared" si="0"/>
        <v>38831559.415650003</v>
      </c>
      <c r="K26" s="91">
        <v>1724729375.8929999</v>
      </c>
      <c r="L26" s="114">
        <f t="shared" si="1"/>
        <v>4453644961.131794</v>
      </c>
    </row>
    <row r="27" spans="1:12" x14ac:dyDescent="0.35">
      <c r="A27" s="89">
        <v>22</v>
      </c>
      <c r="B27" s="90" t="s">
        <v>55</v>
      </c>
      <c r="C27" s="91">
        <v>2022922014.0618446</v>
      </c>
      <c r="D27" s="91">
        <f>-187142998.7699</f>
        <v>-187142998.76989999</v>
      </c>
      <c r="E27" s="91">
        <v>567619176.88680005</v>
      </c>
      <c r="F27" s="91">
        <v>85142876.530000001</v>
      </c>
      <c r="G27" s="91">
        <v>106628707.928</v>
      </c>
      <c r="H27" s="91">
        <v>80270522.028500006</v>
      </c>
      <c r="I27" s="92">
        <f>H27/2</f>
        <v>40135261.014250003</v>
      </c>
      <c r="J27" s="92">
        <f t="shared" si="0"/>
        <v>40135261.014250003</v>
      </c>
      <c r="K27" s="91">
        <v>1722951039.7629001</v>
      </c>
      <c r="L27" s="114">
        <f t="shared" si="1"/>
        <v>4358256077.4138947</v>
      </c>
    </row>
    <row r="28" spans="1:12" x14ac:dyDescent="0.35">
      <c r="A28" s="89">
        <v>23</v>
      </c>
      <c r="B28" s="90" t="s">
        <v>56</v>
      </c>
      <c r="C28" s="91">
        <v>1431429215.7535923</v>
      </c>
      <c r="D28" s="91">
        <v>0</v>
      </c>
      <c r="E28" s="91">
        <v>401650022.87290001</v>
      </c>
      <c r="F28" s="91">
        <v>60247503.43</v>
      </c>
      <c r="G28" s="91">
        <v>87741976.954500005</v>
      </c>
      <c r="H28" s="91">
        <v>56799802.258699998</v>
      </c>
      <c r="I28" s="92">
        <f>H28/2</f>
        <v>28399901.129349999</v>
      </c>
      <c r="J28" s="92">
        <f t="shared" si="0"/>
        <v>28399901.129349999</v>
      </c>
      <c r="K28" s="91">
        <v>1384310980.9216001</v>
      </c>
      <c r="L28" s="114">
        <f t="shared" si="1"/>
        <v>3393779601.0619421</v>
      </c>
    </row>
    <row r="29" spans="1:12" x14ac:dyDescent="0.35">
      <c r="A29" s="89">
        <v>24</v>
      </c>
      <c r="B29" s="90" t="s">
        <v>57</v>
      </c>
      <c r="C29" s="91">
        <v>2438434212.5945635</v>
      </c>
      <c r="D29" s="91">
        <v>0</v>
      </c>
      <c r="E29" s="91">
        <v>684209282.92069995</v>
      </c>
      <c r="F29" s="91">
        <v>102631392.44</v>
      </c>
      <c r="G29" s="91">
        <v>414285976.25980002</v>
      </c>
      <c r="H29" s="91">
        <v>96758246.635600001</v>
      </c>
      <c r="I29" s="92">
        <v>0</v>
      </c>
      <c r="J29" s="92">
        <f t="shared" si="0"/>
        <v>96758246.635600001</v>
      </c>
      <c r="K29" s="91">
        <v>11834819263.636499</v>
      </c>
      <c r="L29" s="114">
        <f t="shared" si="1"/>
        <v>15571138374.487164</v>
      </c>
    </row>
    <row r="30" spans="1:12" x14ac:dyDescent="0.35">
      <c r="A30" s="89">
        <v>25</v>
      </c>
      <c r="B30" s="90" t="s">
        <v>58</v>
      </c>
      <c r="C30" s="91">
        <v>1277081573.5379612</v>
      </c>
      <c r="D30" s="91">
        <f>-39238127.24</f>
        <v>-39238127.240000002</v>
      </c>
      <c r="E30" s="91">
        <v>358341046.54110003</v>
      </c>
      <c r="F30" s="91">
        <v>53751156.979999997</v>
      </c>
      <c r="G30" s="91">
        <v>67632618.285500005</v>
      </c>
      <c r="H30" s="91">
        <v>50675213.312100001</v>
      </c>
      <c r="I30" s="92">
        <v>0</v>
      </c>
      <c r="J30" s="92">
        <f t="shared" si="0"/>
        <v>50675213.312100001</v>
      </c>
      <c r="K30" s="91">
        <v>1065644947.033</v>
      </c>
      <c r="L30" s="114">
        <f t="shared" si="1"/>
        <v>2833888428.4496613</v>
      </c>
    </row>
    <row r="31" spans="1:12" x14ac:dyDescent="0.35">
      <c r="A31" s="89">
        <v>26</v>
      </c>
      <c r="B31" s="90" t="s">
        <v>59</v>
      </c>
      <c r="C31" s="91">
        <v>2363779482.2065048</v>
      </c>
      <c r="D31" s="91">
        <v>0</v>
      </c>
      <c r="E31" s="91">
        <v>663261635.74609995</v>
      </c>
      <c r="F31" s="91">
        <v>99489245.359999999</v>
      </c>
      <c r="G31" s="91">
        <v>128432506.93619999</v>
      </c>
      <c r="H31" s="91">
        <v>93795910.898399994</v>
      </c>
      <c r="I31" s="92">
        <f>H31/2</f>
        <v>46897955.449199997</v>
      </c>
      <c r="J31" s="92">
        <f t="shared" si="0"/>
        <v>46897955.449199997</v>
      </c>
      <c r="K31" s="91">
        <v>2029953177.3578999</v>
      </c>
      <c r="L31" s="114">
        <f t="shared" si="1"/>
        <v>5331814003.0559053</v>
      </c>
    </row>
    <row r="32" spans="1:12" x14ac:dyDescent="0.35">
      <c r="A32" s="89">
        <v>27</v>
      </c>
      <c r="B32" s="90" t="s">
        <v>60</v>
      </c>
      <c r="C32" s="91">
        <v>1686311736.0403883</v>
      </c>
      <c r="D32" s="91">
        <f>-115776950.3999</f>
        <v>-115776950.3999</v>
      </c>
      <c r="E32" s="91">
        <v>473168452.82840002</v>
      </c>
      <c r="F32" s="91">
        <v>70975267.920000002</v>
      </c>
      <c r="G32" s="91">
        <v>137042488.3003</v>
      </c>
      <c r="H32" s="91">
        <v>66913663.705899999</v>
      </c>
      <c r="I32" s="92">
        <v>0</v>
      </c>
      <c r="J32" s="92">
        <f t="shared" si="0"/>
        <v>66913663.705899999</v>
      </c>
      <c r="K32" s="91">
        <v>1794884538.4033999</v>
      </c>
      <c r="L32" s="114">
        <f t="shared" si="1"/>
        <v>4113519196.7984886</v>
      </c>
    </row>
    <row r="33" spans="1:12" x14ac:dyDescent="0.35">
      <c r="A33" s="89">
        <v>28</v>
      </c>
      <c r="B33" s="90" t="s">
        <v>61</v>
      </c>
      <c r="C33" s="91">
        <v>1610534374.6197088</v>
      </c>
      <c r="D33" s="91">
        <f>-47177126.8199</f>
        <v>-47177126.819899999</v>
      </c>
      <c r="E33" s="91">
        <v>451905802.45560002</v>
      </c>
      <c r="F33" s="91">
        <v>67785870.370000005</v>
      </c>
      <c r="G33" s="91">
        <v>106014013.10529999</v>
      </c>
      <c r="H33" s="91">
        <v>63906781.422299996</v>
      </c>
      <c r="I33" s="92">
        <f>H33/2</f>
        <v>31953390.711149998</v>
      </c>
      <c r="J33" s="92">
        <f t="shared" si="0"/>
        <v>31953390.711149998</v>
      </c>
      <c r="K33" s="91">
        <v>1611924436.8629</v>
      </c>
      <c r="L33" s="114">
        <f t="shared" si="1"/>
        <v>3832940761.304759</v>
      </c>
    </row>
    <row r="34" spans="1:12" x14ac:dyDescent="0.35">
      <c r="A34" s="89">
        <v>29</v>
      </c>
      <c r="B34" s="90" t="s">
        <v>62</v>
      </c>
      <c r="C34" s="91">
        <v>2181509529.9129124</v>
      </c>
      <c r="D34" s="91">
        <f>-82028645.1002</f>
        <v>-82028645.100199997</v>
      </c>
      <c r="E34" s="91">
        <v>612117835.05869997</v>
      </c>
      <c r="F34" s="91">
        <v>91817675.260000005</v>
      </c>
      <c r="G34" s="91">
        <v>142034964.34799999</v>
      </c>
      <c r="H34" s="91">
        <v>86563351.20920001</v>
      </c>
      <c r="I34" s="92">
        <v>0</v>
      </c>
      <c r="J34" s="92">
        <f t="shared" si="0"/>
        <v>86563351.20920001</v>
      </c>
      <c r="K34" s="91">
        <v>2187110287.6012998</v>
      </c>
      <c r="L34" s="114">
        <f t="shared" si="1"/>
        <v>5219124998.2899122</v>
      </c>
    </row>
    <row r="35" spans="1:12" x14ac:dyDescent="0.35">
      <c r="A35" s="89">
        <v>30</v>
      </c>
      <c r="B35" s="90" t="s">
        <v>63</v>
      </c>
      <c r="C35" s="91">
        <v>2751804061.1596117</v>
      </c>
      <c r="D35" s="91">
        <f>-83688581.4601</f>
        <v>-83688581.460099995</v>
      </c>
      <c r="E35" s="91">
        <v>772138888.84099996</v>
      </c>
      <c r="F35" s="91">
        <v>115820833.33</v>
      </c>
      <c r="G35" s="91">
        <v>197216696.8321</v>
      </c>
      <c r="H35" s="91">
        <v>109192913.5001</v>
      </c>
      <c r="I35" s="92">
        <v>0</v>
      </c>
      <c r="J35" s="92">
        <f t="shared" si="0"/>
        <v>109192913.5001</v>
      </c>
      <c r="K35" s="91">
        <v>3471159261.2154002</v>
      </c>
      <c r="L35" s="114">
        <f t="shared" si="1"/>
        <v>7333644073.4181118</v>
      </c>
    </row>
    <row r="36" spans="1:12" x14ac:dyDescent="0.35">
      <c r="A36" s="89">
        <v>31</v>
      </c>
      <c r="B36" s="90" t="s">
        <v>64</v>
      </c>
      <c r="C36" s="91">
        <v>1725012443.2704854</v>
      </c>
      <c r="D36" s="91">
        <v>0</v>
      </c>
      <c r="E36" s="91">
        <v>484027627.54229999</v>
      </c>
      <c r="F36" s="91">
        <v>72604144.129999995</v>
      </c>
      <c r="G36" s="91">
        <v>96634096.635000005</v>
      </c>
      <c r="H36" s="91">
        <v>68449326.444199994</v>
      </c>
      <c r="I36" s="92">
        <f>H36/2</f>
        <v>34224663.222099997</v>
      </c>
      <c r="J36" s="92">
        <f t="shared" si="0"/>
        <v>34224663.222099997</v>
      </c>
      <c r="K36" s="91">
        <v>1493160702.2441001</v>
      </c>
      <c r="L36" s="114">
        <f t="shared" si="1"/>
        <v>3905663677.0439854</v>
      </c>
    </row>
    <row r="37" spans="1:12" x14ac:dyDescent="0.35">
      <c r="A37" s="89">
        <v>32</v>
      </c>
      <c r="B37" s="90" t="s">
        <v>65</v>
      </c>
      <c r="C37" s="91">
        <v>2138248552.7754366</v>
      </c>
      <c r="D37" s="91">
        <v>0</v>
      </c>
      <c r="E37" s="91">
        <v>599979077.32959998</v>
      </c>
      <c r="F37" s="91">
        <v>89996861.599999994</v>
      </c>
      <c r="G37" s="91">
        <v>158620923.70370001</v>
      </c>
      <c r="H37" s="91">
        <v>84846734.752999991</v>
      </c>
      <c r="I37" s="92">
        <f>H37/2</f>
        <v>42423367.376499996</v>
      </c>
      <c r="J37" s="92">
        <f t="shared" si="0"/>
        <v>42423367.376499996</v>
      </c>
      <c r="K37" s="91">
        <v>4666752841.6362</v>
      </c>
      <c r="L37" s="114">
        <f t="shared" si="1"/>
        <v>7696021624.4214363</v>
      </c>
    </row>
    <row r="38" spans="1:12" x14ac:dyDescent="0.35">
      <c r="A38" s="89">
        <v>33</v>
      </c>
      <c r="B38" s="90" t="s">
        <v>66</v>
      </c>
      <c r="C38" s="91">
        <v>2153547242.0628152</v>
      </c>
      <c r="D38" s="91">
        <f>-35989038.17</f>
        <v>-35989038.170000002</v>
      </c>
      <c r="E38" s="91">
        <v>604271793.19309998</v>
      </c>
      <c r="F38" s="91">
        <v>90640768.980000004</v>
      </c>
      <c r="G38" s="91">
        <v>113923957.5652</v>
      </c>
      <c r="H38" s="91">
        <v>85453794.127599984</v>
      </c>
      <c r="I38" s="92">
        <v>0</v>
      </c>
      <c r="J38" s="92">
        <f t="shared" si="0"/>
        <v>85453794.127599984</v>
      </c>
      <c r="K38" s="91">
        <v>1872204213.7628</v>
      </c>
      <c r="L38" s="114">
        <f t="shared" si="1"/>
        <v>4884052731.5215149</v>
      </c>
    </row>
    <row r="39" spans="1:12" x14ac:dyDescent="0.35">
      <c r="A39" s="89">
        <v>34</v>
      </c>
      <c r="B39" s="90" t="s">
        <v>67</v>
      </c>
      <c r="C39" s="91">
        <v>1614090862.7503884</v>
      </c>
      <c r="D39" s="91">
        <v>0</v>
      </c>
      <c r="E39" s="91">
        <v>452903730.62650001</v>
      </c>
      <c r="F39" s="91">
        <v>67935559.590000004</v>
      </c>
      <c r="G39" s="91">
        <v>77404008.625100002</v>
      </c>
      <c r="H39" s="91">
        <v>64047904.591499999</v>
      </c>
      <c r="I39" s="92">
        <v>0</v>
      </c>
      <c r="J39" s="92">
        <f t="shared" si="0"/>
        <v>64047904.591499999</v>
      </c>
      <c r="K39" s="91">
        <v>1271144040.5139</v>
      </c>
      <c r="L39" s="114">
        <f t="shared" si="1"/>
        <v>3547526106.6973877</v>
      </c>
    </row>
    <row r="40" spans="1:12" x14ac:dyDescent="0.35">
      <c r="A40" s="89">
        <v>35</v>
      </c>
      <c r="B40" s="90" t="s">
        <v>68</v>
      </c>
      <c r="C40" s="91">
        <v>1622826907.7952425</v>
      </c>
      <c r="D40" s="91">
        <v>1E-4</v>
      </c>
      <c r="E40" s="91">
        <v>455355009.84649998</v>
      </c>
      <c r="F40" s="91">
        <v>68303251.5</v>
      </c>
      <c r="G40" s="91">
        <v>79524268.0528</v>
      </c>
      <c r="H40" s="91">
        <v>64394555.069699995</v>
      </c>
      <c r="I40" s="92">
        <v>0</v>
      </c>
      <c r="J40" s="92">
        <f t="shared" si="0"/>
        <v>64394555.069699995</v>
      </c>
      <c r="K40" s="91">
        <v>1318852626.4914999</v>
      </c>
      <c r="L40" s="114">
        <f t="shared" si="1"/>
        <v>3609256618.7558422</v>
      </c>
    </row>
    <row r="41" spans="1:12" x14ac:dyDescent="0.35">
      <c r="A41" s="89">
        <v>36</v>
      </c>
      <c r="B41" s="90" t="s">
        <v>69</v>
      </c>
      <c r="C41" s="91">
        <v>1466332594.1480584</v>
      </c>
      <c r="D41" s="91">
        <v>2.0000000000000001E-4</v>
      </c>
      <c r="E41" s="91">
        <v>411443691.03049999</v>
      </c>
      <c r="F41" s="91">
        <v>61716553.649999999</v>
      </c>
      <c r="G41" s="91">
        <v>79385164.050500005</v>
      </c>
      <c r="H41" s="91">
        <v>58184785.165800005</v>
      </c>
      <c r="I41" s="92">
        <v>0</v>
      </c>
      <c r="J41" s="92">
        <f t="shared" si="0"/>
        <v>58184785.165800005</v>
      </c>
      <c r="K41" s="91">
        <v>1307923940.7997999</v>
      </c>
      <c r="L41" s="114">
        <f t="shared" si="1"/>
        <v>3384986728.8448582</v>
      </c>
    </row>
    <row r="42" spans="1:12" x14ac:dyDescent="0.35">
      <c r="A42" s="89">
        <v>37</v>
      </c>
      <c r="B42" s="90" t="s">
        <v>70</v>
      </c>
      <c r="C42" s="91">
        <v>647634064.10485435</v>
      </c>
      <c r="D42" s="91">
        <v>0</v>
      </c>
      <c r="E42" s="91">
        <v>181722039.62180001</v>
      </c>
      <c r="F42" s="91">
        <v>27258305.940000001</v>
      </c>
      <c r="G42" s="91">
        <v>86720145.267499998</v>
      </c>
      <c r="H42" s="91">
        <v>25698432.281800002</v>
      </c>
      <c r="I42" s="92">
        <v>0</v>
      </c>
      <c r="J42" s="92">
        <f t="shared" si="0"/>
        <v>25698432.281800002</v>
      </c>
      <c r="K42" s="91">
        <v>2045596179.1503</v>
      </c>
      <c r="L42" s="114">
        <f t="shared" si="1"/>
        <v>3014629166.3662543</v>
      </c>
    </row>
    <row r="43" spans="1:12" x14ac:dyDescent="0.35">
      <c r="A43" s="93"/>
      <c r="B43" s="93"/>
      <c r="C43" s="94">
        <f>SUM(C6:C42)</f>
        <v>71277437283.082047</v>
      </c>
      <c r="D43" s="94">
        <f t="shared" ref="D43:L43" si="2">SUM(D6:D42)</f>
        <v>-1408067011.0514002</v>
      </c>
      <c r="E43" s="94">
        <f t="shared" si="2"/>
        <v>20000000000.000301</v>
      </c>
      <c r="F43" s="94">
        <f t="shared" si="2"/>
        <v>3000000000.0000005</v>
      </c>
      <c r="G43" s="94">
        <f t="shared" si="2"/>
        <v>4636434160.7635012</v>
      </c>
      <c r="H43" s="94">
        <f t="shared" si="2"/>
        <v>2828323118.4928999</v>
      </c>
      <c r="I43" s="94">
        <f t="shared" si="2"/>
        <v>552655015.60755002</v>
      </c>
      <c r="J43" s="94">
        <f t="shared" si="2"/>
        <v>2275668102.8853493</v>
      </c>
      <c r="K43" s="94">
        <f t="shared" si="2"/>
        <v>81483128810.026306</v>
      </c>
      <c r="L43" s="94">
        <f t="shared" si="2"/>
        <v>181264601345.70605</v>
      </c>
    </row>
    <row r="45" spans="1:12" x14ac:dyDescent="0.35">
      <c r="L45" s="113"/>
    </row>
    <row r="46" spans="1:12" x14ac:dyDescent="0.35">
      <c r="L46" s="113"/>
    </row>
  </sheetData>
  <mergeCells count="3">
    <mergeCell ref="A1:L1"/>
    <mergeCell ref="A2:L2"/>
    <mergeCell ref="A3:L3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45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2"/>
  <sheetViews>
    <sheetView workbookViewId="0">
      <selection activeCell="A9" sqref="A9"/>
    </sheetView>
  </sheetViews>
  <sheetFormatPr defaultColWidth="8.88671875" defaultRowHeight="18" x14ac:dyDescent="0.35"/>
  <cols>
    <col min="1" max="1" width="8.88671875" style="50"/>
    <col min="2" max="2" width="26.109375" style="50" customWidth="1"/>
    <col min="3" max="4" width="23.44140625" style="50" customWidth="1"/>
    <col min="5" max="5" width="22.6640625" style="50" customWidth="1"/>
    <col min="6" max="6" width="23.109375" style="50" customWidth="1"/>
    <col min="7" max="16384" width="8.88671875" style="50"/>
  </cols>
  <sheetData>
    <row r="1" spans="1:6" x14ac:dyDescent="0.35">
      <c r="A1" s="160" t="s">
        <v>896</v>
      </c>
      <c r="B1" s="160"/>
      <c r="C1" s="160"/>
      <c r="D1" s="160"/>
      <c r="E1" s="160"/>
      <c r="F1" s="160"/>
    </row>
    <row r="2" spans="1:6" x14ac:dyDescent="0.35">
      <c r="A2" s="160" t="s">
        <v>888</v>
      </c>
      <c r="B2" s="160"/>
      <c r="C2" s="160"/>
      <c r="D2" s="160"/>
      <c r="E2" s="160"/>
      <c r="F2" s="160"/>
    </row>
    <row r="3" spans="1:6" ht="54.75" customHeight="1" x14ac:dyDescent="0.35">
      <c r="A3" s="161" t="s">
        <v>946</v>
      </c>
      <c r="B3" s="161"/>
      <c r="C3" s="161"/>
      <c r="D3" s="161"/>
      <c r="E3" s="161"/>
      <c r="F3" s="161"/>
    </row>
    <row r="4" spans="1:6" ht="54.75" customHeight="1" x14ac:dyDescent="0.35">
      <c r="A4" s="74" t="s">
        <v>897</v>
      </c>
      <c r="B4" s="74" t="s">
        <v>898</v>
      </c>
      <c r="C4" s="75" t="s">
        <v>7</v>
      </c>
      <c r="D4" s="83" t="s">
        <v>923</v>
      </c>
      <c r="E4" s="76" t="s">
        <v>932</v>
      </c>
      <c r="F4" s="74" t="s">
        <v>875</v>
      </c>
    </row>
    <row r="5" spans="1:6" x14ac:dyDescent="0.35">
      <c r="A5" s="77"/>
      <c r="B5" s="77"/>
      <c r="C5" s="54" t="s">
        <v>876</v>
      </c>
      <c r="D5" s="54" t="s">
        <v>876</v>
      </c>
      <c r="E5" s="54" t="s">
        <v>876</v>
      </c>
      <c r="F5" s="54" t="s">
        <v>876</v>
      </c>
    </row>
    <row r="6" spans="1:6" x14ac:dyDescent="0.35">
      <c r="A6" s="78">
        <v>1</v>
      </c>
      <c r="B6" s="79" t="s">
        <v>34</v>
      </c>
      <c r="C6" s="80">
        <v>63362795.582199998</v>
      </c>
      <c r="D6" s="80">
        <v>17779201.3847</v>
      </c>
      <c r="E6" s="80">
        <v>2666880.2076916657</v>
      </c>
      <c r="F6" s="81">
        <f>SUM(C6:E6)</f>
        <v>83808877.17459166</v>
      </c>
    </row>
    <row r="7" spans="1:6" x14ac:dyDescent="0.35">
      <c r="A7" s="78">
        <v>2</v>
      </c>
      <c r="B7" s="79" t="s">
        <v>35</v>
      </c>
      <c r="C7" s="80">
        <v>67407118.228599995</v>
      </c>
      <c r="D7" s="80">
        <v>18914012.8484</v>
      </c>
      <c r="E7" s="80">
        <v>2837101.9272458144</v>
      </c>
      <c r="F7" s="81">
        <f t="shared" ref="F7:F41" si="0">SUM(C7:E7)</f>
        <v>89158233.004245803</v>
      </c>
    </row>
    <row r="8" spans="1:6" x14ac:dyDescent="0.35">
      <c r="A8" s="78">
        <v>3</v>
      </c>
      <c r="B8" s="79" t="s">
        <v>36</v>
      </c>
      <c r="C8" s="80">
        <v>68033527.2808</v>
      </c>
      <c r="D8" s="80">
        <v>19089779.283300001</v>
      </c>
      <c r="E8" s="80">
        <v>2863466.8924806826</v>
      </c>
      <c r="F8" s="81">
        <f t="shared" si="0"/>
        <v>89986773.456580684</v>
      </c>
    </row>
    <row r="9" spans="1:6" x14ac:dyDescent="0.35">
      <c r="A9" s="78">
        <v>4</v>
      </c>
      <c r="B9" s="79" t="s">
        <v>37</v>
      </c>
      <c r="C9" s="80">
        <v>67280838.928299993</v>
      </c>
      <c r="D9" s="80">
        <v>18878579.671999998</v>
      </c>
      <c r="E9" s="80">
        <v>2831786.9507858409</v>
      </c>
      <c r="F9" s="81">
        <f t="shared" si="0"/>
        <v>88991205.55108583</v>
      </c>
    </row>
    <row r="10" spans="1:6" x14ac:dyDescent="0.35">
      <c r="A10" s="78">
        <v>5</v>
      </c>
      <c r="B10" s="79" t="s">
        <v>38</v>
      </c>
      <c r="C10" s="80">
        <v>80941103.403300002</v>
      </c>
      <c r="D10" s="80">
        <v>22711563.8521</v>
      </c>
      <c r="E10" s="80">
        <v>3406734.5777979661</v>
      </c>
      <c r="F10" s="81">
        <f t="shared" si="0"/>
        <v>107059401.83319797</v>
      </c>
    </row>
    <row r="11" spans="1:6" x14ac:dyDescent="0.35">
      <c r="A11" s="78">
        <v>6</v>
      </c>
      <c r="B11" s="79" t="s">
        <v>39</v>
      </c>
      <c r="C11" s="80">
        <v>59873410.446900003</v>
      </c>
      <c r="D11" s="80">
        <v>16800101.8917</v>
      </c>
      <c r="E11" s="80">
        <v>2520015.2837423999</v>
      </c>
      <c r="F11" s="81">
        <f t="shared" si="0"/>
        <v>79193527.622342408</v>
      </c>
    </row>
    <row r="12" spans="1:6" ht="30" customHeight="1" x14ac:dyDescent="0.35">
      <c r="A12" s="78">
        <v>7</v>
      </c>
      <c r="B12" s="79" t="s">
        <v>40</v>
      </c>
      <c r="C12" s="80">
        <v>75887516.799899995</v>
      </c>
      <c r="D12" s="80">
        <v>21293559.2784</v>
      </c>
      <c r="E12" s="80">
        <v>3194033.8917440297</v>
      </c>
      <c r="F12" s="81">
        <f t="shared" si="0"/>
        <v>100375109.97004403</v>
      </c>
    </row>
    <row r="13" spans="1:6" x14ac:dyDescent="0.35">
      <c r="A13" s="78">
        <v>8</v>
      </c>
      <c r="B13" s="79" t="s">
        <v>41</v>
      </c>
      <c r="C13" s="80">
        <v>84072492.869599998</v>
      </c>
      <c r="D13" s="80">
        <v>23590212.015000001</v>
      </c>
      <c r="E13" s="80">
        <v>3538531.8022323074</v>
      </c>
      <c r="F13" s="81">
        <f t="shared" si="0"/>
        <v>111201236.68683231</v>
      </c>
    </row>
    <row r="14" spans="1:6" x14ac:dyDescent="0.35">
      <c r="A14" s="78">
        <v>9</v>
      </c>
      <c r="B14" s="79" t="s">
        <v>42</v>
      </c>
      <c r="C14" s="80">
        <v>68045129.8116</v>
      </c>
      <c r="D14" s="80">
        <v>19093034.880399998</v>
      </c>
      <c r="E14" s="80">
        <v>2863955.2320456798</v>
      </c>
      <c r="F14" s="81">
        <f t="shared" si="0"/>
        <v>90002119.924045682</v>
      </c>
    </row>
    <row r="15" spans="1:6" x14ac:dyDescent="0.35">
      <c r="A15" s="78">
        <v>10</v>
      </c>
      <c r="B15" s="79" t="s">
        <v>43</v>
      </c>
      <c r="C15" s="80">
        <v>68706594.438099995</v>
      </c>
      <c r="D15" s="80">
        <v>19278637.688700002</v>
      </c>
      <c r="E15" s="80">
        <v>2891795.6532905414</v>
      </c>
      <c r="F15" s="81">
        <f t="shared" si="0"/>
        <v>90877027.780090541</v>
      </c>
    </row>
    <row r="16" spans="1:6" x14ac:dyDescent="0.35">
      <c r="A16" s="78">
        <v>11</v>
      </c>
      <c r="B16" s="79" t="s">
        <v>44</v>
      </c>
      <c r="C16" s="80">
        <v>60538189.7082</v>
      </c>
      <c r="D16" s="80">
        <v>16986634.765700001</v>
      </c>
      <c r="E16" s="80">
        <v>2547995.2148422599</v>
      </c>
      <c r="F16" s="81">
        <f t="shared" si="0"/>
        <v>80072819.688742265</v>
      </c>
    </row>
    <row r="17" spans="1:6" x14ac:dyDescent="0.35">
      <c r="A17" s="78">
        <v>12</v>
      </c>
      <c r="B17" s="79" t="s">
        <v>45</v>
      </c>
      <c r="C17" s="80">
        <v>63272110.664999999</v>
      </c>
      <c r="D17" s="80">
        <v>17753755.768100001</v>
      </c>
      <c r="E17" s="80">
        <v>2663063.3652016846</v>
      </c>
      <c r="F17" s="81">
        <f t="shared" si="0"/>
        <v>83688929.798301682</v>
      </c>
    </row>
    <row r="18" spans="1:6" x14ac:dyDescent="0.35">
      <c r="A18" s="78">
        <v>13</v>
      </c>
      <c r="B18" s="79" t="s">
        <v>46</v>
      </c>
      <c r="C18" s="80">
        <v>60504028.3605</v>
      </c>
      <c r="D18" s="80">
        <v>16977049.306699999</v>
      </c>
      <c r="E18" s="80">
        <v>2546557.3959922669</v>
      </c>
      <c r="F18" s="81">
        <f t="shared" si="0"/>
        <v>80027635.063192263</v>
      </c>
    </row>
    <row r="19" spans="1:6" x14ac:dyDescent="0.35">
      <c r="A19" s="78">
        <v>14</v>
      </c>
      <c r="B19" s="79" t="s">
        <v>47</v>
      </c>
      <c r="C19" s="80">
        <v>68051002.565699995</v>
      </c>
      <c r="D19" s="80">
        <v>19094682.738200001</v>
      </c>
      <c r="E19" s="80">
        <v>2864202.4107156792</v>
      </c>
      <c r="F19" s="81">
        <f t="shared" si="0"/>
        <v>90009887.714615688</v>
      </c>
    </row>
    <row r="20" spans="1:6" x14ac:dyDescent="0.35">
      <c r="A20" s="78">
        <v>15</v>
      </c>
      <c r="B20" s="79" t="s">
        <v>48</v>
      </c>
      <c r="C20" s="80">
        <v>63737237.663900003</v>
      </c>
      <c r="D20" s="80">
        <v>17884267.474599998</v>
      </c>
      <c r="E20" s="80">
        <v>2682640.1211765865</v>
      </c>
      <c r="F20" s="81">
        <f t="shared" si="0"/>
        <v>84304145.259676591</v>
      </c>
    </row>
    <row r="21" spans="1:6" x14ac:dyDescent="0.35">
      <c r="A21" s="78">
        <v>16</v>
      </c>
      <c r="B21" s="79" t="s">
        <v>49</v>
      </c>
      <c r="C21" s="80">
        <v>70354717.570899993</v>
      </c>
      <c r="D21" s="80">
        <v>19741090.66</v>
      </c>
      <c r="E21" s="80">
        <v>2961163.5989851942</v>
      </c>
      <c r="F21" s="81">
        <f t="shared" si="0"/>
        <v>93056971.829885185</v>
      </c>
    </row>
    <row r="22" spans="1:6" x14ac:dyDescent="0.35">
      <c r="A22" s="78">
        <v>17</v>
      </c>
      <c r="B22" s="79" t="s">
        <v>50</v>
      </c>
      <c r="C22" s="80">
        <v>75673025.147200003</v>
      </c>
      <c r="D22" s="80">
        <v>21233374.271499999</v>
      </c>
      <c r="E22" s="80">
        <v>3185006.1407090747</v>
      </c>
      <c r="F22" s="81">
        <f t="shared" si="0"/>
        <v>100091405.55940908</v>
      </c>
    </row>
    <row r="23" spans="1:6" x14ac:dyDescent="0.35">
      <c r="A23" s="78">
        <v>18</v>
      </c>
      <c r="B23" s="79" t="s">
        <v>51</v>
      </c>
      <c r="C23" s="80">
        <v>88659750.5229</v>
      </c>
      <c r="D23" s="80">
        <v>24877367.622200001</v>
      </c>
      <c r="E23" s="80">
        <v>3731605.1433113418</v>
      </c>
      <c r="F23" s="81">
        <f t="shared" si="0"/>
        <v>117268723.28841133</v>
      </c>
    </row>
    <row r="24" spans="1:6" x14ac:dyDescent="0.35">
      <c r="A24" s="78">
        <v>19</v>
      </c>
      <c r="B24" s="79" t="s">
        <v>52</v>
      </c>
      <c r="C24" s="80">
        <v>107332498.48720001</v>
      </c>
      <c r="D24" s="80">
        <v>30116823.101</v>
      </c>
      <c r="E24" s="80">
        <v>4517523.4651274122</v>
      </c>
      <c r="F24" s="81">
        <f t="shared" si="0"/>
        <v>141966845.05332741</v>
      </c>
    </row>
    <row r="25" spans="1:6" x14ac:dyDescent="0.35">
      <c r="A25" s="78">
        <v>20</v>
      </c>
      <c r="B25" s="79" t="s">
        <v>53</v>
      </c>
      <c r="C25" s="80">
        <v>83179631.649700001</v>
      </c>
      <c r="D25" s="80">
        <v>23339680.779899999</v>
      </c>
      <c r="E25" s="80">
        <v>3500952.1169674951</v>
      </c>
      <c r="F25" s="81">
        <f t="shared" si="0"/>
        <v>110020264.5465675</v>
      </c>
    </row>
    <row r="26" spans="1:6" x14ac:dyDescent="0.35">
      <c r="A26" s="78">
        <v>21</v>
      </c>
      <c r="B26" s="79" t="s">
        <v>54</v>
      </c>
      <c r="C26" s="80">
        <v>71451718.574499995</v>
      </c>
      <c r="D26" s="80">
        <v>20048902.232700001</v>
      </c>
      <c r="E26" s="80">
        <v>3007335.3348899633</v>
      </c>
      <c r="F26" s="81">
        <f t="shared" si="0"/>
        <v>94507956.142089963</v>
      </c>
    </row>
    <row r="27" spans="1:6" x14ac:dyDescent="0.35">
      <c r="A27" s="78">
        <v>22</v>
      </c>
      <c r="B27" s="79" t="s">
        <v>55</v>
      </c>
      <c r="C27" s="80">
        <v>74788378.759200007</v>
      </c>
      <c r="D27" s="80">
        <v>20985148.066500001</v>
      </c>
      <c r="E27" s="80">
        <v>3147772.2099592611</v>
      </c>
      <c r="F27" s="81">
        <f t="shared" si="0"/>
        <v>98921299.035659283</v>
      </c>
    </row>
    <row r="28" spans="1:6" x14ac:dyDescent="0.35">
      <c r="A28" s="78">
        <v>23</v>
      </c>
      <c r="B28" s="79" t="s">
        <v>56</v>
      </c>
      <c r="C28" s="80">
        <v>60234278.019100003</v>
      </c>
      <c r="D28" s="80">
        <v>16901359.059799999</v>
      </c>
      <c r="E28" s="80">
        <v>2535203.8589573237</v>
      </c>
      <c r="F28" s="81">
        <f t="shared" si="0"/>
        <v>79670840.93785733</v>
      </c>
    </row>
    <row r="29" spans="1:6" x14ac:dyDescent="0.35">
      <c r="A29" s="78">
        <v>24</v>
      </c>
      <c r="B29" s="79" t="s">
        <v>57</v>
      </c>
      <c r="C29" s="80">
        <v>90649257.944999993</v>
      </c>
      <c r="D29" s="80">
        <v>25435610.875</v>
      </c>
      <c r="E29" s="80">
        <v>3815341.6312309233</v>
      </c>
      <c r="F29" s="81">
        <f t="shared" si="0"/>
        <v>119900210.45123091</v>
      </c>
    </row>
    <row r="30" spans="1:6" x14ac:dyDescent="0.35">
      <c r="A30" s="78">
        <v>25</v>
      </c>
      <c r="B30" s="79" t="s">
        <v>58</v>
      </c>
      <c r="C30" s="80">
        <v>62402841.456500001</v>
      </c>
      <c r="D30" s="80">
        <v>17509844.3028</v>
      </c>
      <c r="E30" s="80">
        <v>2626476.6454068674</v>
      </c>
      <c r="F30" s="81">
        <f t="shared" si="0"/>
        <v>82539162.404706866</v>
      </c>
    </row>
    <row r="31" spans="1:6" x14ac:dyDescent="0.35">
      <c r="A31" s="78">
        <v>26</v>
      </c>
      <c r="B31" s="79" t="s">
        <v>59</v>
      </c>
      <c r="C31" s="80">
        <v>80153671.425699994</v>
      </c>
      <c r="D31" s="80">
        <v>22490615.398400001</v>
      </c>
      <c r="E31" s="80">
        <v>3373592.309743132</v>
      </c>
      <c r="F31" s="81">
        <f t="shared" si="0"/>
        <v>106017879.13384312</v>
      </c>
    </row>
    <row r="32" spans="1:6" x14ac:dyDescent="0.35">
      <c r="A32" s="78">
        <v>27</v>
      </c>
      <c r="B32" s="79" t="s">
        <v>60</v>
      </c>
      <c r="C32" s="80">
        <v>62866307.470100001</v>
      </c>
      <c r="D32" s="80">
        <v>17639889.947299998</v>
      </c>
      <c r="E32" s="80">
        <v>2645983.4920817697</v>
      </c>
      <c r="F32" s="81">
        <f t="shared" si="0"/>
        <v>83152180.909481779</v>
      </c>
    </row>
    <row r="33" spans="1:6" x14ac:dyDescent="0.35">
      <c r="A33" s="78">
        <v>28</v>
      </c>
      <c r="B33" s="79" t="s">
        <v>61</v>
      </c>
      <c r="C33" s="80">
        <v>62990852.665799998</v>
      </c>
      <c r="D33" s="80">
        <v>17674836.5449</v>
      </c>
      <c r="E33" s="80">
        <v>2651225.4817217439</v>
      </c>
      <c r="F33" s="81">
        <f t="shared" si="0"/>
        <v>83316914.692421749</v>
      </c>
    </row>
    <row r="34" spans="1:6" x14ac:dyDescent="0.35">
      <c r="A34" s="78">
        <v>29</v>
      </c>
      <c r="B34" s="79" t="s">
        <v>62</v>
      </c>
      <c r="C34" s="80">
        <v>61713843.096000001</v>
      </c>
      <c r="D34" s="80">
        <v>17316515.702100001</v>
      </c>
      <c r="E34" s="80">
        <v>2597477.3553020125</v>
      </c>
      <c r="F34" s="81">
        <f t="shared" si="0"/>
        <v>81627836.153402001</v>
      </c>
    </row>
    <row r="35" spans="1:6" x14ac:dyDescent="0.35">
      <c r="A35" s="78">
        <v>30</v>
      </c>
      <c r="B35" s="79" t="s">
        <v>63</v>
      </c>
      <c r="C35" s="80">
        <v>75895901.466800004</v>
      </c>
      <c r="D35" s="80">
        <v>21295911.963100001</v>
      </c>
      <c r="E35" s="80">
        <v>3194386.7944490281</v>
      </c>
      <c r="F35" s="81">
        <f t="shared" si="0"/>
        <v>100386200.22434904</v>
      </c>
    </row>
    <row r="36" spans="1:6" x14ac:dyDescent="0.35">
      <c r="A36" s="78">
        <v>31</v>
      </c>
      <c r="B36" s="79" t="s">
        <v>64</v>
      </c>
      <c r="C36" s="80">
        <v>70661585.330599993</v>
      </c>
      <c r="D36" s="80">
        <v>19827195.820700001</v>
      </c>
      <c r="E36" s="80">
        <v>2974079.3730901298</v>
      </c>
      <c r="F36" s="81">
        <f t="shared" si="0"/>
        <v>93462860.524390131</v>
      </c>
    </row>
    <row r="37" spans="1:6" x14ac:dyDescent="0.35">
      <c r="A37" s="78">
        <v>32</v>
      </c>
      <c r="B37" s="79" t="s">
        <v>65</v>
      </c>
      <c r="C37" s="80">
        <v>72976697.463799998</v>
      </c>
      <c r="D37" s="80">
        <v>20476801.7049</v>
      </c>
      <c r="E37" s="80">
        <v>3071520.2557196422</v>
      </c>
      <c r="F37" s="81">
        <f t="shared" si="0"/>
        <v>96525019.424419641</v>
      </c>
    </row>
    <row r="38" spans="1:6" x14ac:dyDescent="0.35">
      <c r="A38" s="78">
        <v>33</v>
      </c>
      <c r="B38" s="79" t="s">
        <v>66</v>
      </c>
      <c r="C38" s="80">
        <v>74575559.785099998</v>
      </c>
      <c r="D38" s="80">
        <v>20925432.402600002</v>
      </c>
      <c r="E38" s="80">
        <v>3138814.8603743059</v>
      </c>
      <c r="F38" s="81">
        <f t="shared" si="0"/>
        <v>98639807.048074305</v>
      </c>
    </row>
    <row r="39" spans="1:6" x14ac:dyDescent="0.35">
      <c r="A39" s="78">
        <v>34</v>
      </c>
      <c r="B39" s="79" t="s">
        <v>67</v>
      </c>
      <c r="C39" s="80">
        <v>65182155.087300003</v>
      </c>
      <c r="D39" s="80">
        <v>18289702.203600001</v>
      </c>
      <c r="E39" s="80">
        <v>2743455.3305262825</v>
      </c>
      <c r="F39" s="81">
        <f t="shared" si="0"/>
        <v>86215312.621426284</v>
      </c>
    </row>
    <row r="40" spans="1:6" x14ac:dyDescent="0.35">
      <c r="A40" s="78">
        <v>35</v>
      </c>
      <c r="B40" s="79" t="s">
        <v>68</v>
      </c>
      <c r="C40" s="80">
        <v>67194434.495000005</v>
      </c>
      <c r="D40" s="80">
        <v>18854335.132199999</v>
      </c>
      <c r="E40" s="80">
        <v>2828150.2698158589</v>
      </c>
      <c r="F40" s="81">
        <f t="shared" si="0"/>
        <v>88876919.89701587</v>
      </c>
    </row>
    <row r="41" spans="1:6" x14ac:dyDescent="0.35">
      <c r="A41" s="78">
        <v>36</v>
      </c>
      <c r="B41" s="79" t="s">
        <v>69</v>
      </c>
      <c r="C41" s="80">
        <v>67337539.020099998</v>
      </c>
      <c r="D41" s="80">
        <v>18894489.3607</v>
      </c>
      <c r="E41" s="80">
        <v>2834173.4040908292</v>
      </c>
      <c r="F41" s="81">
        <f t="shared" si="0"/>
        <v>89066201.784890831</v>
      </c>
    </row>
    <row r="42" spans="1:6" x14ac:dyDescent="0.35">
      <c r="A42" s="157" t="s">
        <v>875</v>
      </c>
      <c r="B42" s="159"/>
      <c r="C42" s="82">
        <f>SUM(C6:C41)</f>
        <v>2565987742.1910996</v>
      </c>
      <c r="D42" s="82">
        <f>SUM(D6:D41)</f>
        <v>719999999.99990022</v>
      </c>
      <c r="E42" s="82">
        <f t="shared" ref="E42" si="1">SUM(E6:E41)</f>
        <v>107999999.99944499</v>
      </c>
      <c r="F42" s="82">
        <f>SUM(F6:F41)</f>
        <v>3393987742.1904449</v>
      </c>
    </row>
  </sheetData>
  <mergeCells count="4">
    <mergeCell ref="A1:F1"/>
    <mergeCell ref="A2:F2"/>
    <mergeCell ref="A3:F3"/>
    <mergeCell ref="A42:B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80"/>
  <sheetViews>
    <sheetView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H4" sqref="H4:T4"/>
    </sheetView>
  </sheetViews>
  <sheetFormatPr defaultColWidth="17.6640625" defaultRowHeight="13.2" x14ac:dyDescent="0.25"/>
  <cols>
    <col min="1" max="1" width="9.6640625" customWidth="1"/>
    <col min="3" max="3" width="23.109375" customWidth="1"/>
    <col min="4" max="4" width="24.33203125" customWidth="1"/>
    <col min="5" max="5" width="22.88671875" customWidth="1"/>
    <col min="6" max="6" width="19.33203125" customWidth="1"/>
    <col min="7" max="7" width="25.44140625" customWidth="1"/>
  </cols>
  <sheetData>
    <row r="1" spans="1:7" ht="17.399999999999999" x14ac:dyDescent="0.3">
      <c r="A1" s="162" t="s">
        <v>873</v>
      </c>
      <c r="B1" s="162"/>
      <c r="C1" s="162"/>
      <c r="D1" s="162"/>
      <c r="E1" s="162"/>
      <c r="F1" s="162"/>
      <c r="G1" s="162"/>
    </row>
    <row r="2" spans="1:7" ht="17.399999999999999" x14ac:dyDescent="0.3">
      <c r="A2" s="162" t="s">
        <v>888</v>
      </c>
      <c r="B2" s="162"/>
      <c r="C2" s="162"/>
      <c r="D2" s="162"/>
      <c r="E2" s="162"/>
      <c r="F2" s="162"/>
      <c r="G2" s="162"/>
    </row>
    <row r="3" spans="1:7" ht="39" customHeight="1" x14ac:dyDescent="0.3">
      <c r="A3" s="163" t="s">
        <v>904</v>
      </c>
      <c r="B3" s="163"/>
      <c r="C3" s="163"/>
      <c r="D3" s="163"/>
      <c r="E3" s="163"/>
      <c r="F3" s="163"/>
      <c r="G3" s="163"/>
    </row>
    <row r="4" spans="1:7" ht="69.599999999999994" x14ac:dyDescent="0.3">
      <c r="A4" s="100" t="s">
        <v>33</v>
      </c>
      <c r="B4" s="100" t="s">
        <v>901</v>
      </c>
      <c r="C4" s="101" t="s">
        <v>902</v>
      </c>
      <c r="D4" s="101" t="s">
        <v>903</v>
      </c>
      <c r="E4" s="83" t="s">
        <v>923</v>
      </c>
      <c r="F4" s="76" t="s">
        <v>932</v>
      </c>
      <c r="G4" s="102" t="s">
        <v>875</v>
      </c>
    </row>
    <row r="5" spans="1:7" ht="18" x14ac:dyDescent="0.35">
      <c r="A5" s="98"/>
      <c r="B5" s="98"/>
      <c r="C5" s="98"/>
      <c r="D5" s="98"/>
      <c r="E5" s="98"/>
      <c r="F5" s="98"/>
      <c r="G5" s="99"/>
    </row>
    <row r="6" spans="1:7" ht="18" x14ac:dyDescent="0.35">
      <c r="A6" s="95">
        <v>1</v>
      </c>
      <c r="B6" s="96" t="s">
        <v>34</v>
      </c>
      <c r="C6" s="96" t="s">
        <v>73</v>
      </c>
      <c r="D6" s="97">
        <v>2273797.7100999998</v>
      </c>
      <c r="E6" s="97">
        <v>638013.31720000005</v>
      </c>
      <c r="F6" s="97">
        <v>95701.9975795215</v>
      </c>
      <c r="G6" s="81">
        <f>SUM(D6:F6)</f>
        <v>3007513.0248795212</v>
      </c>
    </row>
    <row r="7" spans="1:7" ht="18" x14ac:dyDescent="0.35">
      <c r="A7" s="95">
        <v>2</v>
      </c>
      <c r="B7" s="96" t="s">
        <v>34</v>
      </c>
      <c r="C7" s="96" t="s">
        <v>74</v>
      </c>
      <c r="D7" s="97">
        <v>3793535.2697999999</v>
      </c>
      <c r="E7" s="97">
        <v>1064442.1052000001</v>
      </c>
      <c r="F7" s="97">
        <v>159666.31577920169</v>
      </c>
      <c r="G7" s="81">
        <f t="shared" ref="G7:G70" si="0">SUM(D7:F7)</f>
        <v>5017643.6907792017</v>
      </c>
    </row>
    <row r="8" spans="1:7" ht="18" x14ac:dyDescent="0.35">
      <c r="A8" s="95">
        <v>3</v>
      </c>
      <c r="B8" s="96" t="s">
        <v>34</v>
      </c>
      <c r="C8" s="96" t="s">
        <v>75</v>
      </c>
      <c r="D8" s="97">
        <v>2669169.73</v>
      </c>
      <c r="E8" s="97">
        <v>748952.21589999995</v>
      </c>
      <c r="F8" s="97">
        <v>112342.83238443827</v>
      </c>
      <c r="G8" s="81">
        <f t="shared" si="0"/>
        <v>3530464.778284438</v>
      </c>
    </row>
    <row r="9" spans="1:7" ht="18" x14ac:dyDescent="0.35">
      <c r="A9" s="95">
        <v>4</v>
      </c>
      <c r="B9" s="96" t="s">
        <v>34</v>
      </c>
      <c r="C9" s="96" t="s">
        <v>76</v>
      </c>
      <c r="D9" s="97">
        <v>2719594.8681000001</v>
      </c>
      <c r="E9" s="97">
        <v>763101.19209999999</v>
      </c>
      <c r="F9" s="97">
        <v>114465.17881442767</v>
      </c>
      <c r="G9" s="81">
        <f t="shared" si="0"/>
        <v>3597161.2390144276</v>
      </c>
    </row>
    <row r="10" spans="1:7" ht="18" x14ac:dyDescent="0.35">
      <c r="A10" s="95">
        <v>5</v>
      </c>
      <c r="B10" s="96" t="s">
        <v>34</v>
      </c>
      <c r="C10" s="96" t="s">
        <v>77</v>
      </c>
      <c r="D10" s="97">
        <v>2475363.9656000002</v>
      </c>
      <c r="E10" s="97">
        <v>694571.53899999999</v>
      </c>
      <c r="F10" s="97">
        <v>104185.73084947906</v>
      </c>
      <c r="G10" s="81">
        <f t="shared" si="0"/>
        <v>3274121.235449479</v>
      </c>
    </row>
    <row r="11" spans="1:7" ht="36" x14ac:dyDescent="0.35">
      <c r="A11" s="95">
        <v>6</v>
      </c>
      <c r="B11" s="96" t="s">
        <v>34</v>
      </c>
      <c r="C11" s="96" t="s">
        <v>78</v>
      </c>
      <c r="D11" s="97">
        <v>2556411.1452000001</v>
      </c>
      <c r="E11" s="97">
        <v>717312.86719999998</v>
      </c>
      <c r="F11" s="97">
        <v>107596.93007946201</v>
      </c>
      <c r="G11" s="81">
        <f t="shared" si="0"/>
        <v>3381320.9424794624</v>
      </c>
    </row>
    <row r="12" spans="1:7" ht="36" x14ac:dyDescent="0.35">
      <c r="A12" s="95">
        <v>7</v>
      </c>
      <c r="B12" s="96" t="s">
        <v>34</v>
      </c>
      <c r="C12" s="96" t="s">
        <v>79</v>
      </c>
      <c r="D12" s="97">
        <v>2480403.5339000002</v>
      </c>
      <c r="E12" s="97">
        <v>695985.6102</v>
      </c>
      <c r="F12" s="97">
        <v>104397.841529478</v>
      </c>
      <c r="G12" s="81">
        <f t="shared" si="0"/>
        <v>3280786.985629478</v>
      </c>
    </row>
    <row r="13" spans="1:7" ht="18" x14ac:dyDescent="0.35">
      <c r="A13" s="95">
        <v>8</v>
      </c>
      <c r="B13" s="96" t="s">
        <v>34</v>
      </c>
      <c r="C13" s="96" t="s">
        <v>80</v>
      </c>
      <c r="D13" s="97">
        <v>2418548.1134000001</v>
      </c>
      <c r="E13" s="97">
        <v>678629.36869999999</v>
      </c>
      <c r="F13" s="97">
        <v>101794.40530449103</v>
      </c>
      <c r="G13" s="81">
        <f t="shared" si="0"/>
        <v>3198971.8874044912</v>
      </c>
    </row>
    <row r="14" spans="1:7" ht="18" x14ac:dyDescent="0.35">
      <c r="A14" s="95">
        <v>9</v>
      </c>
      <c r="B14" s="96" t="s">
        <v>34</v>
      </c>
      <c r="C14" s="96" t="s">
        <v>81</v>
      </c>
      <c r="D14" s="97">
        <v>2609269</v>
      </c>
      <c r="E14" s="97">
        <v>732144.44839999999</v>
      </c>
      <c r="F14" s="97">
        <v>109821.66725945089</v>
      </c>
      <c r="G14" s="81">
        <f t="shared" si="0"/>
        <v>3451235.1156594511</v>
      </c>
    </row>
    <row r="15" spans="1:7" ht="18" x14ac:dyDescent="0.35">
      <c r="A15" s="95">
        <v>10</v>
      </c>
      <c r="B15" s="96" t="s">
        <v>34</v>
      </c>
      <c r="C15" s="96" t="s">
        <v>82</v>
      </c>
      <c r="D15" s="97">
        <v>2647880.0715999999</v>
      </c>
      <c r="E15" s="97">
        <v>742978.4719</v>
      </c>
      <c r="F15" s="97">
        <v>111446.77078444276</v>
      </c>
      <c r="G15" s="81">
        <f t="shared" si="0"/>
        <v>3502305.3142844425</v>
      </c>
    </row>
    <row r="16" spans="1:7" ht="18" x14ac:dyDescent="0.35">
      <c r="A16" s="95">
        <v>11</v>
      </c>
      <c r="B16" s="96" t="s">
        <v>34</v>
      </c>
      <c r="C16" s="96" t="s">
        <v>83</v>
      </c>
      <c r="D16" s="97">
        <v>2895668.6584999999</v>
      </c>
      <c r="E16" s="97">
        <v>812506.38879999996</v>
      </c>
      <c r="F16" s="97">
        <v>121875.95831939061</v>
      </c>
      <c r="G16" s="81">
        <f t="shared" si="0"/>
        <v>3830051.0056193904</v>
      </c>
    </row>
    <row r="17" spans="1:7" ht="18" x14ac:dyDescent="0.35">
      <c r="A17" s="95">
        <v>12</v>
      </c>
      <c r="B17" s="96" t="s">
        <v>34</v>
      </c>
      <c r="C17" s="96" t="s">
        <v>84</v>
      </c>
      <c r="D17" s="97">
        <v>2788014.1593999998</v>
      </c>
      <c r="E17" s="97">
        <v>782299.21440000006</v>
      </c>
      <c r="F17" s="97">
        <v>117344.88215941328</v>
      </c>
      <c r="G17" s="81">
        <f t="shared" si="0"/>
        <v>3687658.255959413</v>
      </c>
    </row>
    <row r="18" spans="1:7" ht="18" x14ac:dyDescent="0.35">
      <c r="A18" s="95">
        <v>13</v>
      </c>
      <c r="B18" s="96" t="s">
        <v>34</v>
      </c>
      <c r="C18" s="96" t="s">
        <v>85</v>
      </c>
      <c r="D18" s="97">
        <v>2128989.1091</v>
      </c>
      <c r="E18" s="97">
        <v>597380.93579999998</v>
      </c>
      <c r="F18" s="97">
        <v>89607.140369551955</v>
      </c>
      <c r="G18" s="81">
        <f t="shared" si="0"/>
        <v>2815977.1852695523</v>
      </c>
    </row>
    <row r="19" spans="1:7" ht="18" x14ac:dyDescent="0.35">
      <c r="A19" s="95">
        <v>14</v>
      </c>
      <c r="B19" s="96" t="s">
        <v>34</v>
      </c>
      <c r="C19" s="96" t="s">
        <v>86</v>
      </c>
      <c r="D19" s="97">
        <v>2011603.9087</v>
      </c>
      <c r="E19" s="97">
        <v>564443.38780000003</v>
      </c>
      <c r="F19" s="97">
        <v>84666.508169576671</v>
      </c>
      <c r="G19" s="81">
        <f t="shared" si="0"/>
        <v>2660713.8046695767</v>
      </c>
    </row>
    <row r="20" spans="1:7" ht="18" x14ac:dyDescent="0.35">
      <c r="A20" s="95">
        <v>15</v>
      </c>
      <c r="B20" s="96" t="s">
        <v>34</v>
      </c>
      <c r="C20" s="96" t="s">
        <v>87</v>
      </c>
      <c r="D20" s="97">
        <v>2094668.8966000001</v>
      </c>
      <c r="E20" s="97">
        <v>587750.90029999998</v>
      </c>
      <c r="F20" s="97">
        <v>88162.635044559182</v>
      </c>
      <c r="G20" s="81">
        <f t="shared" si="0"/>
        <v>2770582.4319445593</v>
      </c>
    </row>
    <row r="21" spans="1:7" ht="18" x14ac:dyDescent="0.35">
      <c r="A21" s="95">
        <v>16</v>
      </c>
      <c r="B21" s="96" t="s">
        <v>34</v>
      </c>
      <c r="C21" s="96" t="s">
        <v>88</v>
      </c>
      <c r="D21" s="97">
        <v>3122475.8432999998</v>
      </c>
      <c r="E21" s="97">
        <v>876147.05649999995</v>
      </c>
      <c r="F21" s="97">
        <v>131422.05847434286</v>
      </c>
      <c r="G21" s="81">
        <f t="shared" si="0"/>
        <v>4130044.9582743426</v>
      </c>
    </row>
    <row r="22" spans="1:7" ht="18" x14ac:dyDescent="0.35">
      <c r="A22" s="95">
        <v>17</v>
      </c>
      <c r="B22" s="96" t="s">
        <v>34</v>
      </c>
      <c r="C22" s="96" t="s">
        <v>89</v>
      </c>
      <c r="D22" s="97">
        <v>2698002.3001000001</v>
      </c>
      <c r="E22" s="97">
        <v>757042.45349999995</v>
      </c>
      <c r="F22" s="97">
        <v>113556.3680244322</v>
      </c>
      <c r="G22" s="81">
        <f t="shared" si="0"/>
        <v>3568601.121624432</v>
      </c>
    </row>
    <row r="23" spans="1:7" ht="18" x14ac:dyDescent="0.35">
      <c r="A23" s="95">
        <v>18</v>
      </c>
      <c r="B23" s="96" t="s">
        <v>35</v>
      </c>
      <c r="C23" s="96" t="s">
        <v>90</v>
      </c>
      <c r="D23" s="97">
        <v>2766889.3961</v>
      </c>
      <c r="E23" s="97">
        <v>776371.73880000005</v>
      </c>
      <c r="F23" s="97">
        <v>116455.76081941773</v>
      </c>
      <c r="G23" s="81">
        <f t="shared" si="0"/>
        <v>3659716.8957194178</v>
      </c>
    </row>
    <row r="24" spans="1:7" ht="18" x14ac:dyDescent="0.35">
      <c r="A24" s="95">
        <v>19</v>
      </c>
      <c r="B24" s="96" t="s">
        <v>35</v>
      </c>
      <c r="C24" s="96" t="s">
        <v>91</v>
      </c>
      <c r="D24" s="97">
        <v>3380163.2058999999</v>
      </c>
      <c r="E24" s="97">
        <v>948452.50749999995</v>
      </c>
      <c r="F24" s="97">
        <v>142267.87612428865</v>
      </c>
      <c r="G24" s="81">
        <f t="shared" si="0"/>
        <v>4470883.5895242887</v>
      </c>
    </row>
    <row r="25" spans="1:7" ht="18" x14ac:dyDescent="0.35">
      <c r="A25" s="95">
        <v>20</v>
      </c>
      <c r="B25" s="96" t="s">
        <v>35</v>
      </c>
      <c r="C25" s="96" t="s">
        <v>92</v>
      </c>
      <c r="D25" s="97">
        <v>2878209.9382000002</v>
      </c>
      <c r="E25" s="97">
        <v>807607.58180000004</v>
      </c>
      <c r="F25" s="97">
        <v>121141.1372693943</v>
      </c>
      <c r="G25" s="81">
        <f t="shared" si="0"/>
        <v>3806958.657269395</v>
      </c>
    </row>
    <row r="26" spans="1:7" ht="18" x14ac:dyDescent="0.35">
      <c r="A26" s="95">
        <v>21</v>
      </c>
      <c r="B26" s="96" t="s">
        <v>35</v>
      </c>
      <c r="C26" s="96" t="s">
        <v>93</v>
      </c>
      <c r="D26" s="97">
        <v>2519914.2718000002</v>
      </c>
      <c r="E26" s="97">
        <v>707072.07440000004</v>
      </c>
      <c r="F26" s="97">
        <v>106060.8111594697</v>
      </c>
      <c r="G26" s="81">
        <f t="shared" si="0"/>
        <v>3333047.1573594701</v>
      </c>
    </row>
    <row r="27" spans="1:7" ht="18" x14ac:dyDescent="0.35">
      <c r="A27" s="95">
        <v>22</v>
      </c>
      <c r="B27" s="96" t="s">
        <v>35</v>
      </c>
      <c r="C27" s="96" t="s">
        <v>94</v>
      </c>
      <c r="D27" s="97">
        <v>2493545.4723999999</v>
      </c>
      <c r="E27" s="97">
        <v>699673.15529999998</v>
      </c>
      <c r="F27" s="97">
        <v>104950.97329447523</v>
      </c>
      <c r="G27" s="81">
        <f t="shared" si="0"/>
        <v>3298169.6009944752</v>
      </c>
    </row>
    <row r="28" spans="1:7" ht="18" x14ac:dyDescent="0.35">
      <c r="A28" s="95">
        <v>23</v>
      </c>
      <c r="B28" s="96" t="s">
        <v>35</v>
      </c>
      <c r="C28" s="96" t="s">
        <v>95</v>
      </c>
      <c r="D28" s="97">
        <v>2665959.4320999999</v>
      </c>
      <c r="E28" s="97">
        <v>748051.42660000001</v>
      </c>
      <c r="F28" s="97">
        <v>112207.71398943895</v>
      </c>
      <c r="G28" s="81">
        <f t="shared" si="0"/>
        <v>3526218.5726894387</v>
      </c>
    </row>
    <row r="29" spans="1:7" ht="18" x14ac:dyDescent="0.35">
      <c r="A29" s="95">
        <v>24</v>
      </c>
      <c r="B29" s="96" t="s">
        <v>35</v>
      </c>
      <c r="C29" s="96" t="s">
        <v>96</v>
      </c>
      <c r="D29" s="97">
        <v>2903869.0134000001</v>
      </c>
      <c r="E29" s="97">
        <v>814807.3567</v>
      </c>
      <c r="F29" s="97">
        <v>122221.10350438888</v>
      </c>
      <c r="G29" s="81">
        <f t="shared" si="0"/>
        <v>3840897.473604389</v>
      </c>
    </row>
    <row r="30" spans="1:7" ht="18" x14ac:dyDescent="0.35">
      <c r="A30" s="95">
        <v>25</v>
      </c>
      <c r="B30" s="96" t="s">
        <v>35</v>
      </c>
      <c r="C30" s="96" t="s">
        <v>97</v>
      </c>
      <c r="D30" s="97">
        <v>3037689.2267999998</v>
      </c>
      <c r="E30" s="97">
        <v>852356.46580000001</v>
      </c>
      <c r="F30" s="97">
        <v>127853.46986936072</v>
      </c>
      <c r="G30" s="81">
        <f t="shared" si="0"/>
        <v>4017899.1624693605</v>
      </c>
    </row>
    <row r="31" spans="1:7" ht="18" x14ac:dyDescent="0.35">
      <c r="A31" s="95">
        <v>26</v>
      </c>
      <c r="B31" s="96" t="s">
        <v>35</v>
      </c>
      <c r="C31" s="96" t="s">
        <v>800</v>
      </c>
      <c r="D31" s="97">
        <v>2641119.6433000001</v>
      </c>
      <c r="E31" s="97">
        <v>741081.53830000001</v>
      </c>
      <c r="F31" s="97">
        <v>111162.23074444418</v>
      </c>
      <c r="G31" s="81">
        <f t="shared" si="0"/>
        <v>3493363.4123444445</v>
      </c>
    </row>
    <row r="32" spans="1:7" ht="18" x14ac:dyDescent="0.35">
      <c r="A32" s="95">
        <v>27</v>
      </c>
      <c r="B32" s="96" t="s">
        <v>35</v>
      </c>
      <c r="C32" s="96" t="s">
        <v>98</v>
      </c>
      <c r="D32" s="97">
        <v>2364775.3092999998</v>
      </c>
      <c r="E32" s="97">
        <v>663541.05859999999</v>
      </c>
      <c r="F32" s="97">
        <v>99531.15878950234</v>
      </c>
      <c r="G32" s="81">
        <f t="shared" si="0"/>
        <v>3127847.5266895024</v>
      </c>
    </row>
    <row r="33" spans="1:7" ht="18" x14ac:dyDescent="0.35">
      <c r="A33" s="95">
        <v>28</v>
      </c>
      <c r="B33" s="96" t="s">
        <v>35</v>
      </c>
      <c r="C33" s="96" t="s">
        <v>99</v>
      </c>
      <c r="D33" s="97">
        <v>2403140.4764999999</v>
      </c>
      <c r="E33" s="97">
        <v>674306.08290000004</v>
      </c>
      <c r="F33" s="97">
        <v>101145.91243449427</v>
      </c>
      <c r="G33" s="81">
        <f t="shared" si="0"/>
        <v>3178592.4718344938</v>
      </c>
    </row>
    <row r="34" spans="1:7" ht="18" x14ac:dyDescent="0.35">
      <c r="A34" s="95">
        <v>29</v>
      </c>
      <c r="B34" s="96" t="s">
        <v>35</v>
      </c>
      <c r="C34" s="96" t="s">
        <v>100</v>
      </c>
      <c r="D34" s="97">
        <v>2352829.2324000001</v>
      </c>
      <c r="E34" s="97">
        <v>660189.06460000004</v>
      </c>
      <c r="F34" s="97">
        <v>99028.359689504854</v>
      </c>
      <c r="G34" s="81">
        <f t="shared" si="0"/>
        <v>3112046.6566895051</v>
      </c>
    </row>
    <row r="35" spans="1:7" ht="18" x14ac:dyDescent="0.35">
      <c r="A35" s="95">
        <v>30</v>
      </c>
      <c r="B35" s="96" t="s">
        <v>35</v>
      </c>
      <c r="C35" s="96" t="s">
        <v>101</v>
      </c>
      <c r="D35" s="97">
        <v>2728156.0778999999</v>
      </c>
      <c r="E35" s="97">
        <v>765503.41370000003</v>
      </c>
      <c r="F35" s="97">
        <v>114825.51205442587</v>
      </c>
      <c r="G35" s="81">
        <f t="shared" si="0"/>
        <v>3608485.0036544255</v>
      </c>
    </row>
    <row r="36" spans="1:7" ht="18" x14ac:dyDescent="0.35">
      <c r="A36" s="95">
        <v>31</v>
      </c>
      <c r="B36" s="96" t="s">
        <v>35</v>
      </c>
      <c r="C36" s="96" t="s">
        <v>102</v>
      </c>
      <c r="D36" s="97">
        <v>2644785.7472000001</v>
      </c>
      <c r="E36" s="97">
        <v>742110.22389999998</v>
      </c>
      <c r="F36" s="97">
        <v>111316.53358444342</v>
      </c>
      <c r="G36" s="81">
        <f t="shared" si="0"/>
        <v>3498212.5046844436</v>
      </c>
    </row>
    <row r="37" spans="1:7" ht="18" x14ac:dyDescent="0.35">
      <c r="A37" s="95">
        <v>32</v>
      </c>
      <c r="B37" s="96" t="s">
        <v>35</v>
      </c>
      <c r="C37" s="96" t="s">
        <v>103</v>
      </c>
      <c r="D37" s="97">
        <v>2523761.9624000001</v>
      </c>
      <c r="E37" s="97">
        <v>708151.7121</v>
      </c>
      <c r="F37" s="97">
        <v>106222.75681446888</v>
      </c>
      <c r="G37" s="81">
        <f t="shared" si="0"/>
        <v>3338136.4313144693</v>
      </c>
    </row>
    <row r="38" spans="1:7" ht="18" x14ac:dyDescent="0.35">
      <c r="A38" s="95">
        <v>33</v>
      </c>
      <c r="B38" s="96" t="s">
        <v>35</v>
      </c>
      <c r="C38" s="96" t="s">
        <v>104</v>
      </c>
      <c r="D38" s="97">
        <v>2351199.6803000001</v>
      </c>
      <c r="E38" s="97">
        <v>659731.82259999996</v>
      </c>
      <c r="F38" s="97">
        <v>98959.773389505193</v>
      </c>
      <c r="G38" s="81">
        <f t="shared" si="0"/>
        <v>3109891.2762895054</v>
      </c>
    </row>
    <row r="39" spans="1:7" ht="18" x14ac:dyDescent="0.35">
      <c r="A39" s="95">
        <v>34</v>
      </c>
      <c r="B39" s="96" t="s">
        <v>35</v>
      </c>
      <c r="C39" s="96" t="s">
        <v>105</v>
      </c>
      <c r="D39" s="97">
        <v>2234479.1088999999</v>
      </c>
      <c r="E39" s="97">
        <v>626980.76529999997</v>
      </c>
      <c r="F39" s="97">
        <v>94047.114794529756</v>
      </c>
      <c r="G39" s="81">
        <f t="shared" si="0"/>
        <v>2955506.9889945299</v>
      </c>
    </row>
    <row r="40" spans="1:7" ht="18" x14ac:dyDescent="0.35">
      <c r="A40" s="95">
        <v>35</v>
      </c>
      <c r="B40" s="96" t="s">
        <v>35</v>
      </c>
      <c r="C40" s="96" t="s">
        <v>106</v>
      </c>
      <c r="D40" s="97">
        <v>2531296.9752000002</v>
      </c>
      <c r="E40" s="97">
        <v>710265.98930000002</v>
      </c>
      <c r="F40" s="97">
        <v>106539.89839446729</v>
      </c>
      <c r="G40" s="81">
        <f t="shared" si="0"/>
        <v>3348102.8628944675</v>
      </c>
    </row>
    <row r="41" spans="1:7" ht="18" x14ac:dyDescent="0.35">
      <c r="A41" s="95">
        <v>36</v>
      </c>
      <c r="B41" s="96" t="s">
        <v>35</v>
      </c>
      <c r="C41" s="96" t="s">
        <v>107</v>
      </c>
      <c r="D41" s="97">
        <v>3186188.8319999999</v>
      </c>
      <c r="E41" s="97">
        <v>894024.51980000001</v>
      </c>
      <c r="F41" s="97">
        <v>134103.67796932947</v>
      </c>
      <c r="G41" s="81">
        <f t="shared" si="0"/>
        <v>4214317.0297693294</v>
      </c>
    </row>
    <row r="42" spans="1:7" ht="18" x14ac:dyDescent="0.35">
      <c r="A42" s="95">
        <v>37</v>
      </c>
      <c r="B42" s="96" t="s">
        <v>35</v>
      </c>
      <c r="C42" s="96" t="s">
        <v>108</v>
      </c>
      <c r="D42" s="97">
        <v>2729865.6157</v>
      </c>
      <c r="E42" s="97">
        <v>765983.09920000006</v>
      </c>
      <c r="F42" s="97">
        <v>114897.46487942552</v>
      </c>
      <c r="G42" s="81">
        <f t="shared" si="0"/>
        <v>3610746.1797794257</v>
      </c>
    </row>
    <row r="43" spans="1:7" ht="18" x14ac:dyDescent="0.35">
      <c r="A43" s="95">
        <v>38</v>
      </c>
      <c r="B43" s="96" t="s">
        <v>35</v>
      </c>
      <c r="C43" s="96" t="s">
        <v>801</v>
      </c>
      <c r="D43" s="97">
        <v>2645445.7387000001</v>
      </c>
      <c r="E43" s="97">
        <v>742295.41339999996</v>
      </c>
      <c r="F43" s="97">
        <v>111344.31200944327</v>
      </c>
      <c r="G43" s="81">
        <f t="shared" si="0"/>
        <v>3499085.4641094431</v>
      </c>
    </row>
    <row r="44" spans="1:7" ht="18" x14ac:dyDescent="0.35">
      <c r="A44" s="95">
        <v>39</v>
      </c>
      <c r="B44" s="96" t="s">
        <v>36</v>
      </c>
      <c r="C44" s="96" t="s">
        <v>109</v>
      </c>
      <c r="D44" s="97">
        <v>2540253.2990000001</v>
      </c>
      <c r="E44" s="97">
        <v>712779.0773</v>
      </c>
      <c r="F44" s="97">
        <v>106916.86159446542</v>
      </c>
      <c r="G44" s="81">
        <f t="shared" si="0"/>
        <v>3359949.2378944657</v>
      </c>
    </row>
    <row r="45" spans="1:7" ht="18" x14ac:dyDescent="0.35">
      <c r="A45" s="95">
        <v>40</v>
      </c>
      <c r="B45" s="96" t="s">
        <v>36</v>
      </c>
      <c r="C45" s="96" t="s">
        <v>110</v>
      </c>
      <c r="D45" s="97">
        <v>1983425.9135</v>
      </c>
      <c r="E45" s="97">
        <v>556536.81980000006</v>
      </c>
      <c r="F45" s="97">
        <v>83480.522969582598</v>
      </c>
      <c r="G45" s="81">
        <f t="shared" si="0"/>
        <v>2623443.2562695825</v>
      </c>
    </row>
    <row r="46" spans="1:7" ht="18" x14ac:dyDescent="0.35">
      <c r="A46" s="95">
        <v>41</v>
      </c>
      <c r="B46" s="96" t="s">
        <v>36</v>
      </c>
      <c r="C46" s="96" t="s">
        <v>111</v>
      </c>
      <c r="D46" s="97">
        <v>2618684.1033000001</v>
      </c>
      <c r="E46" s="97">
        <v>734786.26699999999</v>
      </c>
      <c r="F46" s="97">
        <v>110217.94004944891</v>
      </c>
      <c r="G46" s="81">
        <f t="shared" si="0"/>
        <v>3463688.310349449</v>
      </c>
    </row>
    <row r="47" spans="1:7" ht="18" x14ac:dyDescent="0.35">
      <c r="A47" s="95">
        <v>42</v>
      </c>
      <c r="B47" s="96" t="s">
        <v>36</v>
      </c>
      <c r="C47" s="96" t="s">
        <v>112</v>
      </c>
      <c r="D47" s="97">
        <v>2007518.8036</v>
      </c>
      <c r="E47" s="97">
        <v>563297.13309999998</v>
      </c>
      <c r="F47" s="97">
        <v>84494.569964577517</v>
      </c>
      <c r="G47" s="81">
        <f t="shared" si="0"/>
        <v>2655310.5066645774</v>
      </c>
    </row>
    <row r="48" spans="1:7" ht="18" x14ac:dyDescent="0.35">
      <c r="A48" s="95">
        <v>43</v>
      </c>
      <c r="B48" s="96" t="s">
        <v>36</v>
      </c>
      <c r="C48" s="96" t="s">
        <v>113</v>
      </c>
      <c r="D48" s="97">
        <v>2697775.6269999999</v>
      </c>
      <c r="E48" s="97">
        <v>756978.85049999994</v>
      </c>
      <c r="F48" s="97">
        <v>113546.82757443225</v>
      </c>
      <c r="G48" s="81">
        <f t="shared" si="0"/>
        <v>3568301.3050744324</v>
      </c>
    </row>
    <row r="49" spans="1:7" ht="18" x14ac:dyDescent="0.35">
      <c r="A49" s="95">
        <v>44</v>
      </c>
      <c r="B49" s="96" t="s">
        <v>36</v>
      </c>
      <c r="C49" s="96" t="s">
        <v>114</v>
      </c>
      <c r="D49" s="97">
        <v>2351415.3550999998</v>
      </c>
      <c r="E49" s="97">
        <v>659792.33959999995</v>
      </c>
      <c r="F49" s="97">
        <v>98968.850939505137</v>
      </c>
      <c r="G49" s="81">
        <f t="shared" si="0"/>
        <v>3110176.5456395051</v>
      </c>
    </row>
    <row r="50" spans="1:7" ht="18" x14ac:dyDescent="0.35">
      <c r="A50" s="95">
        <v>45</v>
      </c>
      <c r="B50" s="96" t="s">
        <v>36</v>
      </c>
      <c r="C50" s="96" t="s">
        <v>115</v>
      </c>
      <c r="D50" s="97">
        <v>2666914.5469</v>
      </c>
      <c r="E50" s="97">
        <v>748319.42579999997</v>
      </c>
      <c r="F50" s="97">
        <v>112247.91386943875</v>
      </c>
      <c r="G50" s="81">
        <f t="shared" si="0"/>
        <v>3527481.8865694385</v>
      </c>
    </row>
    <row r="51" spans="1:7" ht="18" x14ac:dyDescent="0.35">
      <c r="A51" s="95">
        <v>46</v>
      </c>
      <c r="B51" s="96" t="s">
        <v>36</v>
      </c>
      <c r="C51" s="96" t="s">
        <v>116</v>
      </c>
      <c r="D51" s="97">
        <v>2136862.7692999998</v>
      </c>
      <c r="E51" s="97">
        <v>599590.2352</v>
      </c>
      <c r="F51" s="97">
        <v>89938.535279550299</v>
      </c>
      <c r="G51" s="81">
        <f t="shared" si="0"/>
        <v>2826391.5397795499</v>
      </c>
    </row>
    <row r="52" spans="1:7" ht="36" x14ac:dyDescent="0.35">
      <c r="A52" s="95">
        <v>47</v>
      </c>
      <c r="B52" s="96" t="s">
        <v>36</v>
      </c>
      <c r="C52" s="96" t="s">
        <v>117</v>
      </c>
      <c r="D52" s="97">
        <v>2479903.1806999999</v>
      </c>
      <c r="E52" s="97">
        <v>695845.21420000005</v>
      </c>
      <c r="F52" s="97">
        <v>104376.78212947812</v>
      </c>
      <c r="G52" s="81">
        <f t="shared" si="0"/>
        <v>3280125.1770294779</v>
      </c>
    </row>
    <row r="53" spans="1:7" ht="18" x14ac:dyDescent="0.35">
      <c r="A53" s="95">
        <v>48</v>
      </c>
      <c r="B53" s="96" t="s">
        <v>36</v>
      </c>
      <c r="C53" s="96" t="s">
        <v>118</v>
      </c>
      <c r="D53" s="97">
        <v>2698019.8539</v>
      </c>
      <c r="E53" s="97">
        <v>757047.37899999996</v>
      </c>
      <c r="F53" s="97">
        <v>113557.10684943221</v>
      </c>
      <c r="G53" s="81">
        <f t="shared" si="0"/>
        <v>3568624.3397494322</v>
      </c>
    </row>
    <row r="54" spans="1:7" ht="18" x14ac:dyDescent="0.35">
      <c r="A54" s="95">
        <v>49</v>
      </c>
      <c r="B54" s="96" t="s">
        <v>36</v>
      </c>
      <c r="C54" s="96" t="s">
        <v>119</v>
      </c>
      <c r="D54" s="97">
        <v>2076470.7895</v>
      </c>
      <c r="E54" s="97">
        <v>582644.62600000005</v>
      </c>
      <c r="F54" s="97">
        <v>87396.693899563019</v>
      </c>
      <c r="G54" s="81">
        <f t="shared" si="0"/>
        <v>2746512.1093995632</v>
      </c>
    </row>
    <row r="55" spans="1:7" ht="18" x14ac:dyDescent="0.35">
      <c r="A55" s="95">
        <v>50</v>
      </c>
      <c r="B55" s="96" t="s">
        <v>36</v>
      </c>
      <c r="C55" s="96" t="s">
        <v>120</v>
      </c>
      <c r="D55" s="97">
        <v>2456091.8155999999</v>
      </c>
      <c r="E55" s="97">
        <v>689163.89509999997</v>
      </c>
      <c r="F55" s="97">
        <v>103374.58426448311</v>
      </c>
      <c r="G55" s="81">
        <f t="shared" si="0"/>
        <v>3248630.294964483</v>
      </c>
    </row>
    <row r="56" spans="1:7" ht="18" x14ac:dyDescent="0.35">
      <c r="A56" s="95">
        <v>51</v>
      </c>
      <c r="B56" s="96" t="s">
        <v>36</v>
      </c>
      <c r="C56" s="96" t="s">
        <v>121</v>
      </c>
      <c r="D56" s="97">
        <v>2456784.2938000001</v>
      </c>
      <c r="E56" s="97">
        <v>689358.20010000002</v>
      </c>
      <c r="F56" s="97">
        <v>103403.73001448298</v>
      </c>
      <c r="G56" s="81">
        <f t="shared" si="0"/>
        <v>3249546.2239144831</v>
      </c>
    </row>
    <row r="57" spans="1:7" ht="18" x14ac:dyDescent="0.35">
      <c r="A57" s="95">
        <v>52</v>
      </c>
      <c r="B57" s="96" t="s">
        <v>36</v>
      </c>
      <c r="C57" s="96" t="s">
        <v>122</v>
      </c>
      <c r="D57" s="97">
        <v>2533807.5258999998</v>
      </c>
      <c r="E57" s="97">
        <v>710970.43400000001</v>
      </c>
      <c r="F57" s="97">
        <v>106645.56509946677</v>
      </c>
      <c r="G57" s="81">
        <f t="shared" si="0"/>
        <v>3351423.5249994663</v>
      </c>
    </row>
    <row r="58" spans="1:7" ht="18" x14ac:dyDescent="0.35">
      <c r="A58" s="95">
        <v>53</v>
      </c>
      <c r="B58" s="96" t="s">
        <v>36</v>
      </c>
      <c r="C58" s="96" t="s">
        <v>123</v>
      </c>
      <c r="D58" s="97">
        <v>2314881.4852</v>
      </c>
      <c r="E58" s="97">
        <v>649541.16579999996</v>
      </c>
      <c r="F58" s="97">
        <v>97431.174869512834</v>
      </c>
      <c r="G58" s="81">
        <f t="shared" si="0"/>
        <v>3061853.8258695127</v>
      </c>
    </row>
    <row r="59" spans="1:7" ht="18" x14ac:dyDescent="0.35">
      <c r="A59" s="95">
        <v>54</v>
      </c>
      <c r="B59" s="96" t="s">
        <v>36</v>
      </c>
      <c r="C59" s="96" t="s">
        <v>124</v>
      </c>
      <c r="D59" s="97">
        <v>2363610.6104000001</v>
      </c>
      <c r="E59" s="97">
        <v>663214.25139999995</v>
      </c>
      <c r="F59" s="97">
        <v>99482.137709502582</v>
      </c>
      <c r="G59" s="81">
        <f t="shared" si="0"/>
        <v>3126306.9995095027</v>
      </c>
    </row>
    <row r="60" spans="1:7" ht="18" x14ac:dyDescent="0.35">
      <c r="A60" s="95">
        <v>55</v>
      </c>
      <c r="B60" s="96" t="s">
        <v>36</v>
      </c>
      <c r="C60" s="96" t="s">
        <v>125</v>
      </c>
      <c r="D60" s="97">
        <v>2206290.0054000001</v>
      </c>
      <c r="E60" s="97">
        <v>619071.08039999998</v>
      </c>
      <c r="F60" s="97">
        <v>92860.662059535694</v>
      </c>
      <c r="G60" s="81">
        <f t="shared" si="0"/>
        <v>2918221.7478595357</v>
      </c>
    </row>
    <row r="61" spans="1:7" ht="18" x14ac:dyDescent="0.35">
      <c r="A61" s="95">
        <v>56</v>
      </c>
      <c r="B61" s="96" t="s">
        <v>36</v>
      </c>
      <c r="C61" s="96" t="s">
        <v>126</v>
      </c>
      <c r="D61" s="97">
        <v>2741104.8492000001</v>
      </c>
      <c r="E61" s="97">
        <v>769136.7574</v>
      </c>
      <c r="F61" s="97">
        <v>115370.51360942314</v>
      </c>
      <c r="G61" s="81">
        <f t="shared" si="0"/>
        <v>3625612.1202094234</v>
      </c>
    </row>
    <row r="62" spans="1:7" ht="18" x14ac:dyDescent="0.35">
      <c r="A62" s="95">
        <v>57</v>
      </c>
      <c r="B62" s="96" t="s">
        <v>36</v>
      </c>
      <c r="C62" s="96" t="s">
        <v>127</v>
      </c>
      <c r="D62" s="97">
        <v>2287249.0460999999</v>
      </c>
      <c r="E62" s="97">
        <v>641787.67740000004</v>
      </c>
      <c r="F62" s="97">
        <v>96268.151609518667</v>
      </c>
      <c r="G62" s="81">
        <f t="shared" si="0"/>
        <v>3025304.8751095184</v>
      </c>
    </row>
    <row r="63" spans="1:7" ht="18" x14ac:dyDescent="0.35">
      <c r="A63" s="95">
        <v>58</v>
      </c>
      <c r="B63" s="96" t="s">
        <v>36</v>
      </c>
      <c r="C63" s="96" t="s">
        <v>128</v>
      </c>
      <c r="D63" s="97">
        <v>2406567.3552999999</v>
      </c>
      <c r="E63" s="97">
        <v>675267.64350000001</v>
      </c>
      <c r="F63" s="97">
        <v>101290.14652449354</v>
      </c>
      <c r="G63" s="81">
        <f t="shared" si="0"/>
        <v>3183125.1453244938</v>
      </c>
    </row>
    <row r="64" spans="1:7" ht="18" x14ac:dyDescent="0.35">
      <c r="A64" s="95">
        <v>59</v>
      </c>
      <c r="B64" s="96" t="s">
        <v>36</v>
      </c>
      <c r="C64" s="96" t="s">
        <v>129</v>
      </c>
      <c r="D64" s="97">
        <v>2503179.5888</v>
      </c>
      <c r="E64" s="97">
        <v>702376.4277</v>
      </c>
      <c r="F64" s="97">
        <v>105356.46415447321</v>
      </c>
      <c r="G64" s="81">
        <f t="shared" si="0"/>
        <v>3310912.480654473</v>
      </c>
    </row>
    <row r="65" spans="1:7" ht="18" x14ac:dyDescent="0.35">
      <c r="A65" s="95">
        <v>60</v>
      </c>
      <c r="B65" s="96" t="s">
        <v>36</v>
      </c>
      <c r="C65" s="96" t="s">
        <v>130</v>
      </c>
      <c r="D65" s="97">
        <v>2151548.3727000002</v>
      </c>
      <c r="E65" s="97">
        <v>603710.92299999995</v>
      </c>
      <c r="F65" s="97">
        <v>90556.638449547201</v>
      </c>
      <c r="G65" s="81">
        <f t="shared" si="0"/>
        <v>2845815.9341495475</v>
      </c>
    </row>
    <row r="66" spans="1:7" ht="18" x14ac:dyDescent="0.35">
      <c r="A66" s="95">
        <v>61</v>
      </c>
      <c r="B66" s="96" t="s">
        <v>36</v>
      </c>
      <c r="C66" s="96" t="s">
        <v>131</v>
      </c>
      <c r="D66" s="97">
        <v>2246635.0469</v>
      </c>
      <c r="E66" s="97">
        <v>630391.64500000002</v>
      </c>
      <c r="F66" s="97">
        <v>94558.746749527199</v>
      </c>
      <c r="G66" s="81">
        <f t="shared" si="0"/>
        <v>2971585.4386495273</v>
      </c>
    </row>
    <row r="67" spans="1:7" ht="18" x14ac:dyDescent="0.35">
      <c r="A67" s="95">
        <v>62</v>
      </c>
      <c r="B67" s="96" t="s">
        <v>36</v>
      </c>
      <c r="C67" s="96" t="s">
        <v>132</v>
      </c>
      <c r="D67" s="97">
        <v>2301186.1436999999</v>
      </c>
      <c r="E67" s="97">
        <v>645698.33920000005</v>
      </c>
      <c r="F67" s="97">
        <v>96854.750879515734</v>
      </c>
      <c r="G67" s="81">
        <f t="shared" si="0"/>
        <v>3043739.2337795161</v>
      </c>
    </row>
    <row r="68" spans="1:7" ht="18" x14ac:dyDescent="0.35">
      <c r="A68" s="95">
        <v>63</v>
      </c>
      <c r="B68" s="96" t="s">
        <v>36</v>
      </c>
      <c r="C68" s="96" t="s">
        <v>133</v>
      </c>
      <c r="D68" s="97">
        <v>2711307.0501999999</v>
      </c>
      <c r="E68" s="97">
        <v>760775.68259999994</v>
      </c>
      <c r="F68" s="97">
        <v>114116.3523894294</v>
      </c>
      <c r="G68" s="81">
        <f t="shared" si="0"/>
        <v>3586199.0851894291</v>
      </c>
    </row>
    <row r="69" spans="1:7" ht="18" x14ac:dyDescent="0.35">
      <c r="A69" s="95">
        <v>64</v>
      </c>
      <c r="B69" s="96" t="s">
        <v>36</v>
      </c>
      <c r="C69" s="96" t="s">
        <v>134</v>
      </c>
      <c r="D69" s="97">
        <v>2019670.8097999999</v>
      </c>
      <c r="E69" s="97">
        <v>566706.9094</v>
      </c>
      <c r="F69" s="97">
        <v>85006.036409574968</v>
      </c>
      <c r="G69" s="81">
        <f t="shared" si="0"/>
        <v>2671383.7556095752</v>
      </c>
    </row>
    <row r="70" spans="1:7" ht="18" x14ac:dyDescent="0.35">
      <c r="A70" s="95">
        <v>65</v>
      </c>
      <c r="B70" s="96" t="s">
        <v>36</v>
      </c>
      <c r="C70" s="96" t="s">
        <v>135</v>
      </c>
      <c r="D70" s="97">
        <v>2478152.577</v>
      </c>
      <c r="E70" s="97">
        <v>695354.00580000004</v>
      </c>
      <c r="F70" s="97">
        <v>104303.10086947848</v>
      </c>
      <c r="G70" s="81">
        <f t="shared" si="0"/>
        <v>3277809.6836694786</v>
      </c>
    </row>
    <row r="71" spans="1:7" ht="18" x14ac:dyDescent="0.35">
      <c r="A71" s="95">
        <v>66</v>
      </c>
      <c r="B71" s="96" t="s">
        <v>36</v>
      </c>
      <c r="C71" s="96" t="s">
        <v>136</v>
      </c>
      <c r="D71" s="97">
        <v>2020390.0393000001</v>
      </c>
      <c r="E71" s="97">
        <v>566908.72069999995</v>
      </c>
      <c r="F71" s="97">
        <v>85036.308104574811</v>
      </c>
      <c r="G71" s="81">
        <f t="shared" ref="G71:G134" si="1">SUM(D71:F71)</f>
        <v>2672335.0681045745</v>
      </c>
    </row>
    <row r="72" spans="1:7" ht="18" x14ac:dyDescent="0.35">
      <c r="A72" s="95">
        <v>67</v>
      </c>
      <c r="B72" s="96" t="s">
        <v>36</v>
      </c>
      <c r="C72" s="96" t="s">
        <v>137</v>
      </c>
      <c r="D72" s="97">
        <v>2634912.9588000001</v>
      </c>
      <c r="E72" s="97">
        <v>739339.9817</v>
      </c>
      <c r="F72" s="97">
        <v>110900.99725444549</v>
      </c>
      <c r="G72" s="81">
        <f t="shared" si="1"/>
        <v>3485153.9377544457</v>
      </c>
    </row>
    <row r="73" spans="1:7" ht="36" x14ac:dyDescent="0.35">
      <c r="A73" s="95">
        <v>68</v>
      </c>
      <c r="B73" s="96" t="s">
        <v>36</v>
      </c>
      <c r="C73" s="96" t="s">
        <v>138</v>
      </c>
      <c r="D73" s="97">
        <v>2180260.7595000002</v>
      </c>
      <c r="E73" s="97">
        <v>611767.43790000002</v>
      </c>
      <c r="F73" s="97">
        <v>91765.115684541175</v>
      </c>
      <c r="G73" s="81">
        <f t="shared" si="1"/>
        <v>2883793.3130845409</v>
      </c>
    </row>
    <row r="74" spans="1:7" ht="18" x14ac:dyDescent="0.35">
      <c r="A74" s="95">
        <v>69</v>
      </c>
      <c r="B74" s="96" t="s">
        <v>36</v>
      </c>
      <c r="C74" s="96" t="s">
        <v>139</v>
      </c>
      <c r="D74" s="97">
        <v>3295570.4553999999</v>
      </c>
      <c r="E74" s="97">
        <v>924716.31440000003</v>
      </c>
      <c r="F74" s="97">
        <v>138707.44715930647</v>
      </c>
      <c r="G74" s="81">
        <f t="shared" si="1"/>
        <v>4358994.216959306</v>
      </c>
    </row>
    <row r="75" spans="1:7" ht="18" x14ac:dyDescent="0.35">
      <c r="A75" s="95">
        <v>70</v>
      </c>
      <c r="B75" s="96" t="s">
        <v>37</v>
      </c>
      <c r="C75" s="96" t="s">
        <v>140</v>
      </c>
      <c r="D75" s="97">
        <v>3706784.2050000001</v>
      </c>
      <c r="E75" s="97">
        <v>1040100.3027999999</v>
      </c>
      <c r="F75" s="97">
        <v>156015.04541921991</v>
      </c>
      <c r="G75" s="81">
        <f t="shared" si="1"/>
        <v>4902899.5532192197</v>
      </c>
    </row>
    <row r="76" spans="1:7" ht="18" x14ac:dyDescent="0.35">
      <c r="A76" s="95">
        <v>71</v>
      </c>
      <c r="B76" s="96" t="s">
        <v>37</v>
      </c>
      <c r="C76" s="96" t="s">
        <v>141</v>
      </c>
      <c r="D76" s="97">
        <v>2437792.2618999998</v>
      </c>
      <c r="E76" s="97">
        <v>684029.15560000006</v>
      </c>
      <c r="F76" s="97">
        <v>102604.37333948698</v>
      </c>
      <c r="G76" s="81">
        <f t="shared" si="1"/>
        <v>3224425.7908394868</v>
      </c>
    </row>
    <row r="77" spans="1:7" ht="18" x14ac:dyDescent="0.35">
      <c r="A77" s="95">
        <v>72</v>
      </c>
      <c r="B77" s="96" t="s">
        <v>37</v>
      </c>
      <c r="C77" s="96" t="s">
        <v>142</v>
      </c>
      <c r="D77" s="97">
        <v>2507798.8492999999</v>
      </c>
      <c r="E77" s="97">
        <v>703672.56310000003</v>
      </c>
      <c r="F77" s="97">
        <v>105550.88446447224</v>
      </c>
      <c r="G77" s="81">
        <f t="shared" si="1"/>
        <v>3317022.2968644719</v>
      </c>
    </row>
    <row r="78" spans="1:7" ht="18" x14ac:dyDescent="0.35">
      <c r="A78" s="95">
        <v>73</v>
      </c>
      <c r="B78" s="96" t="s">
        <v>37</v>
      </c>
      <c r="C78" s="96" t="s">
        <v>143</v>
      </c>
      <c r="D78" s="97">
        <v>3031164.1475</v>
      </c>
      <c r="E78" s="97">
        <v>850525.56969999999</v>
      </c>
      <c r="F78" s="97">
        <v>127578.8354543621</v>
      </c>
      <c r="G78" s="81">
        <f t="shared" si="1"/>
        <v>4009268.5526543618</v>
      </c>
    </row>
    <row r="79" spans="1:7" ht="18" x14ac:dyDescent="0.35">
      <c r="A79" s="95">
        <v>74</v>
      </c>
      <c r="B79" s="96" t="s">
        <v>37</v>
      </c>
      <c r="C79" s="96" t="s">
        <v>144</v>
      </c>
      <c r="D79" s="97">
        <v>2302070.5551999998</v>
      </c>
      <c r="E79" s="97">
        <v>645946.49950000003</v>
      </c>
      <c r="F79" s="97">
        <v>96891.97492451554</v>
      </c>
      <c r="G79" s="81">
        <f t="shared" si="1"/>
        <v>3044909.0296245152</v>
      </c>
    </row>
    <row r="80" spans="1:7" ht="18" x14ac:dyDescent="0.35">
      <c r="A80" s="95">
        <v>75</v>
      </c>
      <c r="B80" s="96" t="s">
        <v>37</v>
      </c>
      <c r="C80" s="96" t="s">
        <v>145</v>
      </c>
      <c r="D80" s="97">
        <v>2650196.5436</v>
      </c>
      <c r="E80" s="97">
        <v>743628.45929999999</v>
      </c>
      <c r="F80" s="97">
        <v>111544.26889444227</v>
      </c>
      <c r="G80" s="81">
        <f t="shared" si="1"/>
        <v>3505369.2717944421</v>
      </c>
    </row>
    <row r="81" spans="1:7" ht="18" x14ac:dyDescent="0.35">
      <c r="A81" s="95">
        <v>76</v>
      </c>
      <c r="B81" s="96" t="s">
        <v>37</v>
      </c>
      <c r="C81" s="96" t="s">
        <v>146</v>
      </c>
      <c r="D81" s="97">
        <v>2456134.3443999998</v>
      </c>
      <c r="E81" s="97">
        <v>689175.8284</v>
      </c>
      <c r="F81" s="97">
        <v>103376.37425948311</v>
      </c>
      <c r="G81" s="81">
        <f t="shared" si="1"/>
        <v>3248686.5470594829</v>
      </c>
    </row>
    <row r="82" spans="1:7" ht="18" x14ac:dyDescent="0.35">
      <c r="A82" s="95">
        <v>77</v>
      </c>
      <c r="B82" s="96" t="s">
        <v>37</v>
      </c>
      <c r="C82" s="96" t="s">
        <v>147</v>
      </c>
      <c r="D82" s="97">
        <v>2196089.2873999998</v>
      </c>
      <c r="E82" s="97">
        <v>616208.82319999998</v>
      </c>
      <c r="F82" s="97">
        <v>92431.323479537838</v>
      </c>
      <c r="G82" s="81">
        <f t="shared" si="1"/>
        <v>2904729.4340795376</v>
      </c>
    </row>
    <row r="83" spans="1:7" ht="18" x14ac:dyDescent="0.35">
      <c r="A83" s="95">
        <v>78</v>
      </c>
      <c r="B83" s="96" t="s">
        <v>37</v>
      </c>
      <c r="C83" s="96" t="s">
        <v>148</v>
      </c>
      <c r="D83" s="97">
        <v>2439168.8177</v>
      </c>
      <c r="E83" s="97">
        <v>684415.40850000002</v>
      </c>
      <c r="F83" s="97">
        <v>102662.31127448668</v>
      </c>
      <c r="G83" s="81">
        <f t="shared" si="1"/>
        <v>3226246.5374744865</v>
      </c>
    </row>
    <row r="84" spans="1:7" ht="18" x14ac:dyDescent="0.35">
      <c r="A84" s="95">
        <v>79</v>
      </c>
      <c r="B84" s="96" t="s">
        <v>37</v>
      </c>
      <c r="C84" s="96" t="s">
        <v>149</v>
      </c>
      <c r="D84" s="97">
        <v>3858852.9978999998</v>
      </c>
      <c r="E84" s="97">
        <v>1082769.8483</v>
      </c>
      <c r="F84" s="97">
        <v>162415.4772441879</v>
      </c>
      <c r="G84" s="81">
        <f t="shared" si="1"/>
        <v>5104038.3234441876</v>
      </c>
    </row>
    <row r="85" spans="1:7" ht="18" x14ac:dyDescent="0.35">
      <c r="A85" s="95">
        <v>80</v>
      </c>
      <c r="B85" s="96" t="s">
        <v>37</v>
      </c>
      <c r="C85" s="96" t="s">
        <v>150</v>
      </c>
      <c r="D85" s="97">
        <v>2681907.4936000002</v>
      </c>
      <c r="E85" s="97">
        <v>752526.35219999996</v>
      </c>
      <c r="F85" s="97">
        <v>112878.9528294356</v>
      </c>
      <c r="G85" s="81">
        <f t="shared" si="1"/>
        <v>3547312.7986294357</v>
      </c>
    </row>
    <row r="86" spans="1:7" ht="18" x14ac:dyDescent="0.35">
      <c r="A86" s="95">
        <v>81</v>
      </c>
      <c r="B86" s="96" t="s">
        <v>37</v>
      </c>
      <c r="C86" s="96" t="s">
        <v>151</v>
      </c>
      <c r="D86" s="97">
        <v>3278901.1776000001</v>
      </c>
      <c r="E86" s="97">
        <v>920039.02009999997</v>
      </c>
      <c r="F86" s="97">
        <v>138005.85301430995</v>
      </c>
      <c r="G86" s="81">
        <f t="shared" si="1"/>
        <v>4336946.0507143103</v>
      </c>
    </row>
    <row r="87" spans="1:7" ht="18" x14ac:dyDescent="0.35">
      <c r="A87" s="95">
        <v>82</v>
      </c>
      <c r="B87" s="96" t="s">
        <v>37</v>
      </c>
      <c r="C87" s="96" t="s">
        <v>152</v>
      </c>
      <c r="D87" s="97">
        <v>2409155.4478000002</v>
      </c>
      <c r="E87" s="97">
        <v>675993.84589999996</v>
      </c>
      <c r="F87" s="97">
        <v>101399.076884493</v>
      </c>
      <c r="G87" s="81">
        <f t="shared" si="1"/>
        <v>3186548.3705844935</v>
      </c>
    </row>
    <row r="88" spans="1:7" ht="18" x14ac:dyDescent="0.35">
      <c r="A88" s="95">
        <v>83</v>
      </c>
      <c r="B88" s="96" t="s">
        <v>37</v>
      </c>
      <c r="C88" s="96" t="s">
        <v>153</v>
      </c>
      <c r="D88" s="97">
        <v>2388691.9619999998</v>
      </c>
      <c r="E88" s="97">
        <v>670251.92070000002</v>
      </c>
      <c r="F88" s="97">
        <v>100537.7881044973</v>
      </c>
      <c r="G88" s="81">
        <f t="shared" si="1"/>
        <v>3159481.6708044973</v>
      </c>
    </row>
    <row r="89" spans="1:7" ht="18" x14ac:dyDescent="0.35">
      <c r="A89" s="95">
        <v>84</v>
      </c>
      <c r="B89" s="96" t="s">
        <v>37</v>
      </c>
      <c r="C89" s="96" t="s">
        <v>154</v>
      </c>
      <c r="D89" s="97">
        <v>2866953.409</v>
      </c>
      <c r="E89" s="97">
        <v>804449.07059999998</v>
      </c>
      <c r="F89" s="97">
        <v>120667.36058939666</v>
      </c>
      <c r="G89" s="81">
        <f t="shared" si="1"/>
        <v>3792069.8401893969</v>
      </c>
    </row>
    <row r="90" spans="1:7" ht="18" x14ac:dyDescent="0.35">
      <c r="A90" s="95">
        <v>85</v>
      </c>
      <c r="B90" s="96" t="s">
        <v>37</v>
      </c>
      <c r="C90" s="96" t="s">
        <v>155</v>
      </c>
      <c r="D90" s="97">
        <v>2739455.1094999998</v>
      </c>
      <c r="E90" s="97">
        <v>768673.85080000001</v>
      </c>
      <c r="F90" s="97">
        <v>115301.07761942349</v>
      </c>
      <c r="G90" s="81">
        <f t="shared" si="1"/>
        <v>3623430.0379194235</v>
      </c>
    </row>
    <row r="91" spans="1:7" ht="18" x14ac:dyDescent="0.35">
      <c r="A91" s="95">
        <v>86</v>
      </c>
      <c r="B91" s="96" t="s">
        <v>37</v>
      </c>
      <c r="C91" s="96" t="s">
        <v>156</v>
      </c>
      <c r="D91" s="97">
        <v>2294906.7019000002</v>
      </c>
      <c r="E91" s="97">
        <v>643936.36739999999</v>
      </c>
      <c r="F91" s="97">
        <v>96590.455109517046</v>
      </c>
      <c r="G91" s="81">
        <f t="shared" si="1"/>
        <v>3035433.5244095172</v>
      </c>
    </row>
    <row r="92" spans="1:7" ht="18" x14ac:dyDescent="0.35">
      <c r="A92" s="95">
        <v>87</v>
      </c>
      <c r="B92" s="96" t="s">
        <v>37</v>
      </c>
      <c r="C92" s="96" t="s">
        <v>157</v>
      </c>
      <c r="D92" s="97">
        <v>2377941.3135000002</v>
      </c>
      <c r="E92" s="97">
        <v>667235.35640000005</v>
      </c>
      <c r="F92" s="97">
        <v>100085.30345949957</v>
      </c>
      <c r="G92" s="81">
        <f t="shared" si="1"/>
        <v>3145261.9733594996</v>
      </c>
    </row>
    <row r="93" spans="1:7" ht="18" x14ac:dyDescent="0.35">
      <c r="A93" s="95">
        <v>88</v>
      </c>
      <c r="B93" s="96" t="s">
        <v>37</v>
      </c>
      <c r="C93" s="96" t="s">
        <v>158</v>
      </c>
      <c r="D93" s="97">
        <v>2567974.7115000002</v>
      </c>
      <c r="E93" s="97">
        <v>720557.53110000002</v>
      </c>
      <c r="F93" s="97">
        <v>108083.62966445959</v>
      </c>
      <c r="G93" s="81">
        <f t="shared" si="1"/>
        <v>3396615.8722644602</v>
      </c>
    </row>
    <row r="94" spans="1:7" ht="18" x14ac:dyDescent="0.35">
      <c r="A94" s="95">
        <v>89</v>
      </c>
      <c r="B94" s="96" t="s">
        <v>37</v>
      </c>
      <c r="C94" s="96" t="s">
        <v>159</v>
      </c>
      <c r="D94" s="97">
        <v>2598725.4774000002</v>
      </c>
      <c r="E94" s="97">
        <v>729186.00230000005</v>
      </c>
      <c r="F94" s="97">
        <v>109377.90034445311</v>
      </c>
      <c r="G94" s="81">
        <f t="shared" si="1"/>
        <v>3437289.3800444533</v>
      </c>
    </row>
    <row r="95" spans="1:7" ht="18" x14ac:dyDescent="0.35">
      <c r="A95" s="95">
        <v>90</v>
      </c>
      <c r="B95" s="96" t="s">
        <v>37</v>
      </c>
      <c r="C95" s="96" t="s">
        <v>160</v>
      </c>
      <c r="D95" s="97">
        <v>2495159.1468000002</v>
      </c>
      <c r="E95" s="97">
        <v>700125.94220000005</v>
      </c>
      <c r="F95" s="97">
        <v>105018.89132947491</v>
      </c>
      <c r="G95" s="81">
        <f t="shared" si="1"/>
        <v>3300303.9803294749</v>
      </c>
    </row>
    <row r="96" spans="1:7" ht="18" x14ac:dyDescent="0.35">
      <c r="A96" s="95">
        <v>91</v>
      </c>
      <c r="B96" s="96" t="s">
        <v>38</v>
      </c>
      <c r="C96" s="96" t="s">
        <v>161</v>
      </c>
      <c r="D96" s="97">
        <v>4207108.0732000005</v>
      </c>
      <c r="E96" s="97">
        <v>1180488.0292</v>
      </c>
      <c r="F96" s="97">
        <v>177073.20437911461</v>
      </c>
      <c r="G96" s="81">
        <f t="shared" si="1"/>
        <v>5564669.3067791145</v>
      </c>
    </row>
    <row r="97" spans="1:7" ht="18" x14ac:dyDescent="0.35">
      <c r="A97" s="95">
        <v>92</v>
      </c>
      <c r="B97" s="96" t="s">
        <v>38</v>
      </c>
      <c r="C97" s="96" t="s">
        <v>38</v>
      </c>
      <c r="D97" s="97">
        <v>5080526.0969000002</v>
      </c>
      <c r="E97" s="97">
        <v>1425563.6259000001</v>
      </c>
      <c r="F97" s="97">
        <v>213834.54388393083</v>
      </c>
      <c r="G97" s="81">
        <f t="shared" si="1"/>
        <v>6719924.2666839315</v>
      </c>
    </row>
    <row r="98" spans="1:7" ht="18" x14ac:dyDescent="0.35">
      <c r="A98" s="95">
        <v>93</v>
      </c>
      <c r="B98" s="96" t="s">
        <v>38</v>
      </c>
      <c r="C98" s="96" t="s">
        <v>162</v>
      </c>
      <c r="D98" s="97">
        <v>2221950.1367000001</v>
      </c>
      <c r="E98" s="97">
        <v>623465.21459999995</v>
      </c>
      <c r="F98" s="97">
        <v>93519.782189532387</v>
      </c>
      <c r="G98" s="81">
        <f t="shared" si="1"/>
        <v>2938935.1334895324</v>
      </c>
    </row>
    <row r="99" spans="1:7" ht="18" x14ac:dyDescent="0.35">
      <c r="A99" s="95">
        <v>94</v>
      </c>
      <c r="B99" s="96" t="s">
        <v>38</v>
      </c>
      <c r="C99" s="96" t="s">
        <v>163</v>
      </c>
      <c r="D99" s="97">
        <v>2625982.0251000002</v>
      </c>
      <c r="E99" s="97">
        <v>736834.01789999998</v>
      </c>
      <c r="F99" s="97">
        <v>110525.10268444737</v>
      </c>
      <c r="G99" s="81">
        <f t="shared" si="1"/>
        <v>3473341.1456844476</v>
      </c>
    </row>
    <row r="100" spans="1:7" ht="18" x14ac:dyDescent="0.35">
      <c r="A100" s="95">
        <v>95</v>
      </c>
      <c r="B100" s="96" t="s">
        <v>38</v>
      </c>
      <c r="C100" s="96" t="s">
        <v>164</v>
      </c>
      <c r="D100" s="97">
        <v>3331166.3445000001</v>
      </c>
      <c r="E100" s="97">
        <v>934704.29669999995</v>
      </c>
      <c r="F100" s="97">
        <v>140205.64450429895</v>
      </c>
      <c r="G100" s="81">
        <f t="shared" si="1"/>
        <v>4406076.2857042998</v>
      </c>
    </row>
    <row r="101" spans="1:7" ht="18" x14ac:dyDescent="0.35">
      <c r="A101" s="95">
        <v>96</v>
      </c>
      <c r="B101" s="96" t="s">
        <v>38</v>
      </c>
      <c r="C101" s="96" t="s">
        <v>165</v>
      </c>
      <c r="D101" s="97">
        <v>2205847.5934000001</v>
      </c>
      <c r="E101" s="97">
        <v>618946.94240000006</v>
      </c>
      <c r="F101" s="97">
        <v>92842.041359535797</v>
      </c>
      <c r="G101" s="81">
        <f t="shared" si="1"/>
        <v>2917636.5771595361</v>
      </c>
    </row>
    <row r="102" spans="1:7" ht="18" x14ac:dyDescent="0.35">
      <c r="A102" s="95">
        <v>97</v>
      </c>
      <c r="B102" s="96" t="s">
        <v>38</v>
      </c>
      <c r="C102" s="96" t="s">
        <v>166</v>
      </c>
      <c r="D102" s="97">
        <v>3519147.3099000002</v>
      </c>
      <c r="E102" s="97">
        <v>987450.57180000003</v>
      </c>
      <c r="F102" s="97">
        <v>148117.5857692594</v>
      </c>
      <c r="G102" s="81">
        <f t="shared" si="1"/>
        <v>4654715.4674692592</v>
      </c>
    </row>
    <row r="103" spans="1:7" ht="18" x14ac:dyDescent="0.35">
      <c r="A103" s="95">
        <v>98</v>
      </c>
      <c r="B103" s="96" t="s">
        <v>38</v>
      </c>
      <c r="C103" s="96" t="s">
        <v>167</v>
      </c>
      <c r="D103" s="97">
        <v>3552476.6468000002</v>
      </c>
      <c r="E103" s="97">
        <v>996802.57380000001</v>
      </c>
      <c r="F103" s="97">
        <v>149520.38606925239</v>
      </c>
      <c r="G103" s="81">
        <f t="shared" si="1"/>
        <v>4698799.6066692527</v>
      </c>
    </row>
    <row r="104" spans="1:7" ht="18" x14ac:dyDescent="0.35">
      <c r="A104" s="95">
        <v>99</v>
      </c>
      <c r="B104" s="96" t="s">
        <v>38</v>
      </c>
      <c r="C104" s="96" t="s">
        <v>168</v>
      </c>
      <c r="D104" s="97">
        <v>2498774.1186000002</v>
      </c>
      <c r="E104" s="97">
        <v>701140.28049999999</v>
      </c>
      <c r="F104" s="97">
        <v>105171.04207447414</v>
      </c>
      <c r="G104" s="81">
        <f t="shared" si="1"/>
        <v>3305085.4411744741</v>
      </c>
    </row>
    <row r="105" spans="1:7" ht="18" x14ac:dyDescent="0.35">
      <c r="A105" s="95">
        <v>100</v>
      </c>
      <c r="B105" s="96" t="s">
        <v>38</v>
      </c>
      <c r="C105" s="96" t="s">
        <v>169</v>
      </c>
      <c r="D105" s="97">
        <v>2861825.6255000001</v>
      </c>
      <c r="E105" s="97">
        <v>803010.24690000003</v>
      </c>
      <c r="F105" s="97">
        <v>120451.53703439774</v>
      </c>
      <c r="G105" s="81">
        <f t="shared" si="1"/>
        <v>3785287.4094343982</v>
      </c>
    </row>
    <row r="106" spans="1:7" ht="18" x14ac:dyDescent="0.35">
      <c r="A106" s="95">
        <v>101</v>
      </c>
      <c r="B106" s="96" t="s">
        <v>38</v>
      </c>
      <c r="C106" s="96" t="s">
        <v>170</v>
      </c>
      <c r="D106" s="97">
        <v>2214390.1804999998</v>
      </c>
      <c r="E106" s="97">
        <v>621343.93850000005</v>
      </c>
      <c r="F106" s="97">
        <v>93201.590774533994</v>
      </c>
      <c r="G106" s="81">
        <f t="shared" si="1"/>
        <v>2928935.7097745338</v>
      </c>
    </row>
    <row r="107" spans="1:7" ht="18" x14ac:dyDescent="0.35">
      <c r="A107" s="95">
        <v>102</v>
      </c>
      <c r="B107" s="96" t="s">
        <v>38</v>
      </c>
      <c r="C107" s="96" t="s">
        <v>171</v>
      </c>
      <c r="D107" s="97">
        <v>3429213.9437000002</v>
      </c>
      <c r="E107" s="97">
        <v>962215.83559999999</v>
      </c>
      <c r="F107" s="97">
        <v>144332.37533927834</v>
      </c>
      <c r="G107" s="81">
        <f t="shared" si="1"/>
        <v>4535762.1546392785</v>
      </c>
    </row>
    <row r="108" spans="1:7" ht="18" x14ac:dyDescent="0.35">
      <c r="A108" s="95">
        <v>103</v>
      </c>
      <c r="B108" s="96" t="s">
        <v>38</v>
      </c>
      <c r="C108" s="96" t="s">
        <v>172</v>
      </c>
      <c r="D108" s="97">
        <v>2820364.8144</v>
      </c>
      <c r="E108" s="97">
        <v>791376.60439999995</v>
      </c>
      <c r="F108" s="97">
        <v>118706.49065940645</v>
      </c>
      <c r="G108" s="81">
        <f t="shared" si="1"/>
        <v>3730447.9094594065</v>
      </c>
    </row>
    <row r="109" spans="1:7" ht="18" x14ac:dyDescent="0.35">
      <c r="A109" s="95">
        <v>104</v>
      </c>
      <c r="B109" s="96" t="s">
        <v>38</v>
      </c>
      <c r="C109" s="96" t="s">
        <v>173</v>
      </c>
      <c r="D109" s="97">
        <v>3293299.2804</v>
      </c>
      <c r="E109" s="97">
        <v>924079.03709999996</v>
      </c>
      <c r="F109" s="97">
        <v>138611.85556430693</v>
      </c>
      <c r="G109" s="81">
        <f t="shared" si="1"/>
        <v>4355990.1730643064</v>
      </c>
    </row>
    <row r="110" spans="1:7" ht="18" x14ac:dyDescent="0.35">
      <c r="A110" s="95">
        <v>105</v>
      </c>
      <c r="B110" s="96" t="s">
        <v>38</v>
      </c>
      <c r="C110" s="96" t="s">
        <v>174</v>
      </c>
      <c r="D110" s="97">
        <v>4220290.1864</v>
      </c>
      <c r="E110" s="97">
        <v>1184186.8470999999</v>
      </c>
      <c r="F110" s="97">
        <v>177628.02706411184</v>
      </c>
      <c r="G110" s="81">
        <f t="shared" si="1"/>
        <v>5582105.0605641119</v>
      </c>
    </row>
    <row r="111" spans="1:7" ht="18" x14ac:dyDescent="0.35">
      <c r="A111" s="95">
        <v>106</v>
      </c>
      <c r="B111" s="96" t="s">
        <v>38</v>
      </c>
      <c r="C111" s="96" t="s">
        <v>175</v>
      </c>
      <c r="D111" s="97">
        <v>3163867.7431999999</v>
      </c>
      <c r="E111" s="97">
        <v>887761.36289999995</v>
      </c>
      <c r="F111" s="97">
        <v>133164.20443433415</v>
      </c>
      <c r="G111" s="81">
        <f t="shared" si="1"/>
        <v>4184793.3105343343</v>
      </c>
    </row>
    <row r="112" spans="1:7" ht="18" x14ac:dyDescent="0.35">
      <c r="A112" s="95">
        <v>107</v>
      </c>
      <c r="B112" s="96" t="s">
        <v>38</v>
      </c>
      <c r="C112" s="96" t="s">
        <v>176</v>
      </c>
      <c r="D112" s="97">
        <v>3111906.5203</v>
      </c>
      <c r="E112" s="97">
        <v>873181.37100000004</v>
      </c>
      <c r="F112" s="97">
        <v>130977.20564934511</v>
      </c>
      <c r="G112" s="81">
        <f t="shared" si="1"/>
        <v>4116065.0969493454</v>
      </c>
    </row>
    <row r="113" spans="1:7" ht="18" x14ac:dyDescent="0.35">
      <c r="A113" s="95">
        <v>108</v>
      </c>
      <c r="B113" s="96" t="s">
        <v>38</v>
      </c>
      <c r="C113" s="96" t="s">
        <v>177</v>
      </c>
      <c r="D113" s="97">
        <v>4376304.3817999996</v>
      </c>
      <c r="E113" s="97">
        <v>1227963.4478</v>
      </c>
      <c r="F113" s="97">
        <v>184194.51716907902</v>
      </c>
      <c r="G113" s="81">
        <f t="shared" si="1"/>
        <v>5788462.3467690786</v>
      </c>
    </row>
    <row r="114" spans="1:7" ht="18" x14ac:dyDescent="0.35">
      <c r="A114" s="95">
        <v>109</v>
      </c>
      <c r="B114" s="96" t="s">
        <v>38</v>
      </c>
      <c r="C114" s="96" t="s">
        <v>178</v>
      </c>
      <c r="D114" s="97">
        <v>2435667.1661999999</v>
      </c>
      <c r="E114" s="97">
        <v>683432.86710000003</v>
      </c>
      <c r="F114" s="97">
        <v>102514.93006448743</v>
      </c>
      <c r="G114" s="81">
        <f t="shared" si="1"/>
        <v>3221614.963364487</v>
      </c>
    </row>
    <row r="115" spans="1:7" ht="18" x14ac:dyDescent="0.35">
      <c r="A115" s="95">
        <v>110</v>
      </c>
      <c r="B115" s="96" t="s">
        <v>38</v>
      </c>
      <c r="C115" s="96" t="s">
        <v>179</v>
      </c>
      <c r="D115" s="97">
        <v>2725440.2703999998</v>
      </c>
      <c r="E115" s="97">
        <v>764741.37520000001</v>
      </c>
      <c r="F115" s="97">
        <v>114711.20627942643</v>
      </c>
      <c r="G115" s="81">
        <f t="shared" si="1"/>
        <v>3604892.8518794263</v>
      </c>
    </row>
    <row r="116" spans="1:7" ht="18" x14ac:dyDescent="0.35">
      <c r="A116" s="95">
        <v>111</v>
      </c>
      <c r="B116" s="96" t="s">
        <v>39</v>
      </c>
      <c r="C116" s="96" t="s">
        <v>180</v>
      </c>
      <c r="D116" s="97">
        <v>3094939.8048999999</v>
      </c>
      <c r="E116" s="97">
        <v>868420.61750000005</v>
      </c>
      <c r="F116" s="97">
        <v>130263.09262434869</v>
      </c>
      <c r="G116" s="81">
        <f t="shared" si="1"/>
        <v>4093623.5150243486</v>
      </c>
    </row>
    <row r="117" spans="1:7" ht="18" x14ac:dyDescent="0.35">
      <c r="A117" s="95">
        <v>112</v>
      </c>
      <c r="B117" s="96" t="s">
        <v>39</v>
      </c>
      <c r="C117" s="96" t="s">
        <v>181</v>
      </c>
      <c r="D117" s="97">
        <v>3553006.9424000001</v>
      </c>
      <c r="E117" s="97">
        <v>996951.37139999995</v>
      </c>
      <c r="F117" s="97">
        <v>149542.70570925227</v>
      </c>
      <c r="G117" s="81">
        <f t="shared" si="1"/>
        <v>4699501.0195092522</v>
      </c>
    </row>
    <row r="118" spans="1:7" ht="36" x14ac:dyDescent="0.35">
      <c r="A118" s="95">
        <v>113</v>
      </c>
      <c r="B118" s="96" t="s">
        <v>39</v>
      </c>
      <c r="C118" s="96" t="s">
        <v>182</v>
      </c>
      <c r="D118" s="97">
        <v>2364529.8942</v>
      </c>
      <c r="E118" s="97">
        <v>663472.19660000002</v>
      </c>
      <c r="F118" s="97">
        <v>99520.829489502401</v>
      </c>
      <c r="G118" s="81">
        <f t="shared" si="1"/>
        <v>3127522.9202895025</v>
      </c>
    </row>
    <row r="119" spans="1:7" ht="18" x14ac:dyDescent="0.35">
      <c r="A119" s="95">
        <v>114</v>
      </c>
      <c r="B119" s="96" t="s">
        <v>39</v>
      </c>
      <c r="C119" s="96" t="s">
        <v>183</v>
      </c>
      <c r="D119" s="97">
        <v>2915572.1826999998</v>
      </c>
      <c r="E119" s="97">
        <v>818091.1923</v>
      </c>
      <c r="F119" s="97">
        <v>122713.67884438642</v>
      </c>
      <c r="G119" s="81">
        <f t="shared" si="1"/>
        <v>3856377.0538443862</v>
      </c>
    </row>
    <row r="120" spans="1:7" ht="18" x14ac:dyDescent="0.35">
      <c r="A120" s="95">
        <v>115</v>
      </c>
      <c r="B120" s="96" t="s">
        <v>39</v>
      </c>
      <c r="C120" s="96" t="s">
        <v>184</v>
      </c>
      <c r="D120" s="97">
        <v>3064012.1724</v>
      </c>
      <c r="E120" s="97">
        <v>859742.51859999995</v>
      </c>
      <c r="F120" s="97">
        <v>128961.37778935517</v>
      </c>
      <c r="G120" s="81">
        <f t="shared" si="1"/>
        <v>4052716.0687893555</v>
      </c>
    </row>
    <row r="121" spans="1:7" ht="18" x14ac:dyDescent="0.35">
      <c r="A121" s="95">
        <v>116</v>
      </c>
      <c r="B121" s="96" t="s">
        <v>39</v>
      </c>
      <c r="C121" s="96" t="s">
        <v>185</v>
      </c>
      <c r="D121" s="97">
        <v>3012399.6052999999</v>
      </c>
      <c r="E121" s="97">
        <v>845260.35730000003</v>
      </c>
      <c r="F121" s="97">
        <v>126789.05359436605</v>
      </c>
      <c r="G121" s="81">
        <f t="shared" si="1"/>
        <v>3984449.0161943664</v>
      </c>
    </row>
    <row r="122" spans="1:7" ht="18" x14ac:dyDescent="0.35">
      <c r="A122" s="95">
        <v>117</v>
      </c>
      <c r="B122" s="96" t="s">
        <v>39</v>
      </c>
      <c r="C122" s="96" t="s">
        <v>186</v>
      </c>
      <c r="D122" s="97">
        <v>4161836.1101000002</v>
      </c>
      <c r="E122" s="97">
        <v>1167785.0015</v>
      </c>
      <c r="F122" s="97">
        <v>175167.75022412415</v>
      </c>
      <c r="G122" s="81">
        <f t="shared" si="1"/>
        <v>5504788.8618241241</v>
      </c>
    </row>
    <row r="123" spans="1:7" ht="18" x14ac:dyDescent="0.35">
      <c r="A123" s="95">
        <v>118</v>
      </c>
      <c r="B123" s="96" t="s">
        <v>39</v>
      </c>
      <c r="C123" s="96" t="s">
        <v>187</v>
      </c>
      <c r="D123" s="97">
        <v>3841530.3004000001</v>
      </c>
      <c r="E123" s="97">
        <v>1077909.2084999999</v>
      </c>
      <c r="F123" s="97">
        <v>161686.38127419155</v>
      </c>
      <c r="G123" s="81">
        <f t="shared" si="1"/>
        <v>5081125.8901741914</v>
      </c>
    </row>
    <row r="124" spans="1:7" ht="18" x14ac:dyDescent="0.35">
      <c r="A124" s="95">
        <v>119</v>
      </c>
      <c r="B124" s="96" t="s">
        <v>40</v>
      </c>
      <c r="C124" s="96" t="s">
        <v>188</v>
      </c>
      <c r="D124" s="97">
        <v>3061002.3393999999</v>
      </c>
      <c r="E124" s="97">
        <v>858897.97840000002</v>
      </c>
      <c r="F124" s="97">
        <v>128834.69675935582</v>
      </c>
      <c r="G124" s="81">
        <f t="shared" si="1"/>
        <v>4048735.0145593556</v>
      </c>
    </row>
    <row r="125" spans="1:7" ht="18" x14ac:dyDescent="0.35">
      <c r="A125" s="95">
        <v>120</v>
      </c>
      <c r="B125" s="96" t="s">
        <v>40</v>
      </c>
      <c r="C125" s="96" t="s">
        <v>189</v>
      </c>
      <c r="D125" s="97">
        <v>2700871.4109</v>
      </c>
      <c r="E125" s="97">
        <v>757847.50789999997</v>
      </c>
      <c r="F125" s="97">
        <v>113677.1261844316</v>
      </c>
      <c r="G125" s="81">
        <f t="shared" si="1"/>
        <v>3572396.0449844319</v>
      </c>
    </row>
    <row r="126" spans="1:7" ht="18" x14ac:dyDescent="0.35">
      <c r="A126" s="95">
        <v>121</v>
      </c>
      <c r="B126" s="96" t="s">
        <v>40</v>
      </c>
      <c r="C126" s="96" t="s">
        <v>190</v>
      </c>
      <c r="D126" s="97">
        <v>2615246.514</v>
      </c>
      <c r="E126" s="97">
        <v>733821.70109999995</v>
      </c>
      <c r="F126" s="97">
        <v>110073.25516444963</v>
      </c>
      <c r="G126" s="81">
        <f t="shared" si="1"/>
        <v>3459141.4702644492</v>
      </c>
    </row>
    <row r="127" spans="1:7" ht="18" x14ac:dyDescent="0.35">
      <c r="A127" s="95">
        <v>122</v>
      </c>
      <c r="B127" s="96" t="s">
        <v>40</v>
      </c>
      <c r="C127" s="96" t="s">
        <v>191</v>
      </c>
      <c r="D127" s="97">
        <v>3100340.5578999999</v>
      </c>
      <c r="E127" s="97">
        <v>869936.03480000002</v>
      </c>
      <c r="F127" s="97">
        <v>130490.40521934755</v>
      </c>
      <c r="G127" s="81">
        <f t="shared" si="1"/>
        <v>4100766.9979193476</v>
      </c>
    </row>
    <row r="128" spans="1:7" ht="18" x14ac:dyDescent="0.35">
      <c r="A128" s="95">
        <v>123</v>
      </c>
      <c r="B128" s="96" t="s">
        <v>40</v>
      </c>
      <c r="C128" s="96" t="s">
        <v>192</v>
      </c>
      <c r="D128" s="97">
        <v>4023759.3357000002</v>
      </c>
      <c r="E128" s="97">
        <v>1129041.5282000001</v>
      </c>
      <c r="F128" s="97">
        <v>169356.22922915322</v>
      </c>
      <c r="G128" s="81">
        <f t="shared" si="1"/>
        <v>5322157.0931291534</v>
      </c>
    </row>
    <row r="129" spans="1:7" ht="18" x14ac:dyDescent="0.35">
      <c r="A129" s="95">
        <v>124</v>
      </c>
      <c r="B129" s="96" t="s">
        <v>40</v>
      </c>
      <c r="C129" s="96" t="s">
        <v>193</v>
      </c>
      <c r="D129" s="97">
        <v>3287461.8095</v>
      </c>
      <c r="E129" s="97">
        <v>922441.07949999999</v>
      </c>
      <c r="F129" s="97">
        <v>138366.16192430817</v>
      </c>
      <c r="G129" s="81">
        <f t="shared" si="1"/>
        <v>4348269.0509243086</v>
      </c>
    </row>
    <row r="130" spans="1:7" ht="18" x14ac:dyDescent="0.35">
      <c r="A130" s="95">
        <v>125</v>
      </c>
      <c r="B130" s="96" t="s">
        <v>40</v>
      </c>
      <c r="C130" s="96" t="s">
        <v>194</v>
      </c>
      <c r="D130" s="97">
        <v>3118464.4057999998</v>
      </c>
      <c r="E130" s="97">
        <v>875021.47230000002</v>
      </c>
      <c r="F130" s="97">
        <v>131253.22084434374</v>
      </c>
      <c r="G130" s="81">
        <f t="shared" si="1"/>
        <v>4124739.0989443436</v>
      </c>
    </row>
    <row r="131" spans="1:7" ht="18" x14ac:dyDescent="0.35">
      <c r="A131" s="95">
        <v>126</v>
      </c>
      <c r="B131" s="96" t="s">
        <v>40</v>
      </c>
      <c r="C131" s="96" t="s">
        <v>195</v>
      </c>
      <c r="D131" s="97">
        <v>2679860.1893000002</v>
      </c>
      <c r="E131" s="97">
        <v>751951.89150000003</v>
      </c>
      <c r="F131" s="97">
        <v>112792.78372443604</v>
      </c>
      <c r="G131" s="81">
        <f t="shared" si="1"/>
        <v>3544604.8645244362</v>
      </c>
    </row>
    <row r="132" spans="1:7" ht="18" x14ac:dyDescent="0.35">
      <c r="A132" s="95">
        <v>127</v>
      </c>
      <c r="B132" s="96" t="s">
        <v>40</v>
      </c>
      <c r="C132" s="96" t="s">
        <v>196</v>
      </c>
      <c r="D132" s="97">
        <v>3385354.6047</v>
      </c>
      <c r="E132" s="97">
        <v>949909.18130000005</v>
      </c>
      <c r="F132" s="97">
        <v>142486.37719428758</v>
      </c>
      <c r="G132" s="81">
        <f t="shared" si="1"/>
        <v>4477750.1631942876</v>
      </c>
    </row>
    <row r="133" spans="1:7" ht="18" x14ac:dyDescent="0.35">
      <c r="A133" s="95">
        <v>128</v>
      </c>
      <c r="B133" s="96" t="s">
        <v>40</v>
      </c>
      <c r="C133" s="96" t="s">
        <v>197</v>
      </c>
      <c r="D133" s="97">
        <v>3202929.2352999998</v>
      </c>
      <c r="E133" s="97">
        <v>898721.77150000003</v>
      </c>
      <c r="F133" s="97">
        <v>134808.26572432596</v>
      </c>
      <c r="G133" s="81">
        <f t="shared" si="1"/>
        <v>4236459.2725243252</v>
      </c>
    </row>
    <row r="134" spans="1:7" ht="18" x14ac:dyDescent="0.35">
      <c r="A134" s="95">
        <v>129</v>
      </c>
      <c r="B134" s="96" t="s">
        <v>40</v>
      </c>
      <c r="C134" s="96" t="s">
        <v>198</v>
      </c>
      <c r="D134" s="97">
        <v>3667140.2121000001</v>
      </c>
      <c r="E134" s="97">
        <v>1028976.448</v>
      </c>
      <c r="F134" s="97">
        <v>154346.46719922827</v>
      </c>
      <c r="G134" s="81">
        <f t="shared" si="1"/>
        <v>4850463.1272992287</v>
      </c>
    </row>
    <row r="135" spans="1:7" ht="18" x14ac:dyDescent="0.35">
      <c r="A135" s="95">
        <v>130</v>
      </c>
      <c r="B135" s="96" t="s">
        <v>40</v>
      </c>
      <c r="C135" s="96" t="s">
        <v>199</v>
      </c>
      <c r="D135" s="97">
        <v>2816147.6847000001</v>
      </c>
      <c r="E135" s="97">
        <v>790193.30440000002</v>
      </c>
      <c r="F135" s="97">
        <v>118528.99565940736</v>
      </c>
      <c r="G135" s="81">
        <f t="shared" ref="G135:G198" si="2">SUM(D135:F135)</f>
        <v>3724869.9847594071</v>
      </c>
    </row>
    <row r="136" spans="1:7" ht="18" x14ac:dyDescent="0.35">
      <c r="A136" s="95">
        <v>131</v>
      </c>
      <c r="B136" s="96" t="s">
        <v>40</v>
      </c>
      <c r="C136" s="96" t="s">
        <v>200</v>
      </c>
      <c r="D136" s="97">
        <v>3382855.2848</v>
      </c>
      <c r="E136" s="97">
        <v>949207.88789999997</v>
      </c>
      <c r="F136" s="97">
        <v>142381.18318428809</v>
      </c>
      <c r="G136" s="81">
        <f t="shared" si="2"/>
        <v>4474444.3558842884</v>
      </c>
    </row>
    <row r="137" spans="1:7" ht="18" x14ac:dyDescent="0.35">
      <c r="A137" s="95">
        <v>132</v>
      </c>
      <c r="B137" s="96" t="s">
        <v>40</v>
      </c>
      <c r="C137" s="96" t="s">
        <v>201</v>
      </c>
      <c r="D137" s="97">
        <v>2498928.7351000002</v>
      </c>
      <c r="E137" s="97">
        <v>701183.66489999997</v>
      </c>
      <c r="F137" s="97">
        <v>105177.5497344741</v>
      </c>
      <c r="G137" s="81">
        <f t="shared" si="2"/>
        <v>3305289.9497344745</v>
      </c>
    </row>
    <row r="138" spans="1:7" ht="18" x14ac:dyDescent="0.35">
      <c r="A138" s="95">
        <v>133</v>
      </c>
      <c r="B138" s="96" t="s">
        <v>40</v>
      </c>
      <c r="C138" s="96" t="s">
        <v>202</v>
      </c>
      <c r="D138" s="97">
        <v>2625177.5129999998</v>
      </c>
      <c r="E138" s="97">
        <v>736608.27690000006</v>
      </c>
      <c r="F138" s="97">
        <v>110491.24153444754</v>
      </c>
      <c r="G138" s="81">
        <f t="shared" si="2"/>
        <v>3472277.0314344475</v>
      </c>
    </row>
    <row r="139" spans="1:7" ht="18" x14ac:dyDescent="0.35">
      <c r="A139" s="95">
        <v>134</v>
      </c>
      <c r="B139" s="96" t="s">
        <v>40</v>
      </c>
      <c r="C139" s="96" t="s">
        <v>203</v>
      </c>
      <c r="D139" s="97">
        <v>2394482.0402000002</v>
      </c>
      <c r="E139" s="97">
        <v>671876.58019999997</v>
      </c>
      <c r="F139" s="97">
        <v>100781.48702949609</v>
      </c>
      <c r="G139" s="81">
        <f t="shared" si="2"/>
        <v>3167140.1074294965</v>
      </c>
    </row>
    <row r="140" spans="1:7" ht="18" x14ac:dyDescent="0.35">
      <c r="A140" s="95">
        <v>135</v>
      </c>
      <c r="B140" s="96" t="s">
        <v>40</v>
      </c>
      <c r="C140" s="96" t="s">
        <v>204</v>
      </c>
      <c r="D140" s="97">
        <v>3029751.2656</v>
      </c>
      <c r="E140" s="97">
        <v>850129.12390000001</v>
      </c>
      <c r="F140" s="97">
        <v>127519.3685843624</v>
      </c>
      <c r="G140" s="81">
        <f t="shared" si="2"/>
        <v>4007399.7580843624</v>
      </c>
    </row>
    <row r="141" spans="1:7" ht="18" x14ac:dyDescent="0.35">
      <c r="A141" s="95">
        <v>136</v>
      </c>
      <c r="B141" s="96" t="s">
        <v>40</v>
      </c>
      <c r="C141" s="96" t="s">
        <v>205</v>
      </c>
      <c r="D141" s="97">
        <v>2839184.8056999999</v>
      </c>
      <c r="E141" s="97">
        <v>796657.37549999997</v>
      </c>
      <c r="F141" s="97">
        <v>119498.6063244025</v>
      </c>
      <c r="G141" s="81">
        <f t="shared" si="2"/>
        <v>3755340.7875244026</v>
      </c>
    </row>
    <row r="142" spans="1:7" ht="18" x14ac:dyDescent="0.35">
      <c r="A142" s="95">
        <v>137</v>
      </c>
      <c r="B142" s="96" t="s">
        <v>40</v>
      </c>
      <c r="C142" s="96" t="s">
        <v>206</v>
      </c>
      <c r="D142" s="97">
        <v>3325208.0233999998</v>
      </c>
      <c r="E142" s="97">
        <v>933032.42940000002</v>
      </c>
      <c r="F142" s="97">
        <v>139954.86440930024</v>
      </c>
      <c r="G142" s="81">
        <f t="shared" si="2"/>
        <v>4398195.3172093006</v>
      </c>
    </row>
    <row r="143" spans="1:7" ht="18" x14ac:dyDescent="0.35">
      <c r="A143" s="95">
        <v>138</v>
      </c>
      <c r="B143" s="96" t="s">
        <v>40</v>
      </c>
      <c r="C143" s="96" t="s">
        <v>207</v>
      </c>
      <c r="D143" s="97">
        <v>2304627.6967000002</v>
      </c>
      <c r="E143" s="97">
        <v>646664.01729999995</v>
      </c>
      <c r="F143" s="97">
        <v>96999.602594514989</v>
      </c>
      <c r="G143" s="81">
        <f t="shared" si="2"/>
        <v>3048291.316594515</v>
      </c>
    </row>
    <row r="144" spans="1:7" ht="18" x14ac:dyDescent="0.35">
      <c r="A144" s="95">
        <v>139</v>
      </c>
      <c r="B144" s="96" t="s">
        <v>40</v>
      </c>
      <c r="C144" s="96" t="s">
        <v>208</v>
      </c>
      <c r="D144" s="97">
        <v>3151171.2335000001</v>
      </c>
      <c r="E144" s="97">
        <v>884198.80220000003</v>
      </c>
      <c r="F144" s="97">
        <v>132629.82032933686</v>
      </c>
      <c r="G144" s="81">
        <f t="shared" si="2"/>
        <v>4167999.8560293368</v>
      </c>
    </row>
    <row r="145" spans="1:7" ht="18" x14ac:dyDescent="0.35">
      <c r="A145" s="95">
        <v>140</v>
      </c>
      <c r="B145" s="96" t="s">
        <v>40</v>
      </c>
      <c r="C145" s="96" t="s">
        <v>209</v>
      </c>
      <c r="D145" s="97">
        <v>3068352.5655</v>
      </c>
      <c r="E145" s="97">
        <v>860960.40560000006</v>
      </c>
      <c r="F145" s="97">
        <v>129144.06083935428</v>
      </c>
      <c r="G145" s="81">
        <f t="shared" si="2"/>
        <v>4058457.0319393543</v>
      </c>
    </row>
    <row r="146" spans="1:7" ht="18" x14ac:dyDescent="0.35">
      <c r="A146" s="95">
        <v>141</v>
      </c>
      <c r="B146" s="96" t="s">
        <v>40</v>
      </c>
      <c r="C146" s="96" t="s">
        <v>210</v>
      </c>
      <c r="D146" s="97">
        <v>3249928.2925</v>
      </c>
      <c r="E146" s="97">
        <v>911909.41099999996</v>
      </c>
      <c r="F146" s="97">
        <v>136786.41164931605</v>
      </c>
      <c r="G146" s="81">
        <f t="shared" si="2"/>
        <v>4298624.1151493154</v>
      </c>
    </row>
    <row r="147" spans="1:7" ht="18" x14ac:dyDescent="0.35">
      <c r="A147" s="95">
        <v>142</v>
      </c>
      <c r="B147" s="96" t="s">
        <v>41</v>
      </c>
      <c r="C147" s="96" t="s">
        <v>211</v>
      </c>
      <c r="D147" s="97">
        <v>2729288.9164999998</v>
      </c>
      <c r="E147" s="97">
        <v>765821.28099999996</v>
      </c>
      <c r="F147" s="97">
        <v>114873.19214942562</v>
      </c>
      <c r="G147" s="81">
        <f t="shared" si="2"/>
        <v>3609983.3896494256</v>
      </c>
    </row>
    <row r="148" spans="1:7" ht="18" x14ac:dyDescent="0.35">
      <c r="A148" s="95">
        <v>143</v>
      </c>
      <c r="B148" s="96" t="s">
        <v>41</v>
      </c>
      <c r="C148" s="96" t="s">
        <v>212</v>
      </c>
      <c r="D148" s="97">
        <v>2639122.6762000001</v>
      </c>
      <c r="E148" s="97">
        <v>740521.20189999999</v>
      </c>
      <c r="F148" s="97">
        <v>111078.18028444461</v>
      </c>
      <c r="G148" s="81">
        <f t="shared" si="2"/>
        <v>3490722.058384445</v>
      </c>
    </row>
    <row r="149" spans="1:7" ht="18" x14ac:dyDescent="0.35">
      <c r="A149" s="95">
        <v>144</v>
      </c>
      <c r="B149" s="96" t="s">
        <v>41</v>
      </c>
      <c r="C149" s="96" t="s">
        <v>213</v>
      </c>
      <c r="D149" s="97">
        <v>3702574.7847000002</v>
      </c>
      <c r="E149" s="97">
        <v>1038919.166</v>
      </c>
      <c r="F149" s="97">
        <v>155837.8748992208</v>
      </c>
      <c r="G149" s="81">
        <f t="shared" si="2"/>
        <v>4897331.8255992206</v>
      </c>
    </row>
    <row r="150" spans="1:7" ht="18" x14ac:dyDescent="0.35">
      <c r="A150" s="95">
        <v>145</v>
      </c>
      <c r="B150" s="96" t="s">
        <v>41</v>
      </c>
      <c r="C150" s="96" t="s">
        <v>214</v>
      </c>
      <c r="D150" s="97">
        <v>2132795.0306000002</v>
      </c>
      <c r="E150" s="97">
        <v>598448.85329999996</v>
      </c>
      <c r="F150" s="97">
        <v>89767.32799455116</v>
      </c>
      <c r="G150" s="81">
        <f t="shared" si="2"/>
        <v>2821011.2118945513</v>
      </c>
    </row>
    <row r="151" spans="1:7" ht="18" x14ac:dyDescent="0.35">
      <c r="A151" s="95">
        <v>146</v>
      </c>
      <c r="B151" s="96" t="s">
        <v>41</v>
      </c>
      <c r="C151" s="96" t="s">
        <v>215</v>
      </c>
      <c r="D151" s="97">
        <v>2951961.5978999999</v>
      </c>
      <c r="E151" s="97">
        <v>828301.83310000005</v>
      </c>
      <c r="F151" s="97">
        <v>124245.27496437877</v>
      </c>
      <c r="G151" s="81">
        <f t="shared" si="2"/>
        <v>3904508.7059643785</v>
      </c>
    </row>
    <row r="152" spans="1:7" ht="18" x14ac:dyDescent="0.35">
      <c r="A152" s="95">
        <v>147</v>
      </c>
      <c r="B152" s="96" t="s">
        <v>41</v>
      </c>
      <c r="C152" s="96" t="s">
        <v>216</v>
      </c>
      <c r="D152" s="97">
        <v>2126579.6310999999</v>
      </c>
      <c r="E152" s="97">
        <v>596704.85140000004</v>
      </c>
      <c r="F152" s="97">
        <v>89505.727709552477</v>
      </c>
      <c r="G152" s="81">
        <f t="shared" si="2"/>
        <v>2812790.2102095522</v>
      </c>
    </row>
    <row r="153" spans="1:7" ht="18" x14ac:dyDescent="0.35">
      <c r="A153" s="95">
        <v>148</v>
      </c>
      <c r="B153" s="96" t="s">
        <v>41</v>
      </c>
      <c r="C153" s="96" t="s">
        <v>217</v>
      </c>
      <c r="D153" s="97">
        <v>3564837.4031000002</v>
      </c>
      <c r="E153" s="97">
        <v>1000270.9242</v>
      </c>
      <c r="F153" s="97">
        <v>150040.63862924979</v>
      </c>
      <c r="G153" s="81">
        <f t="shared" si="2"/>
        <v>4715148.9659292502</v>
      </c>
    </row>
    <row r="154" spans="1:7" ht="18" x14ac:dyDescent="0.35">
      <c r="A154" s="95">
        <v>149</v>
      </c>
      <c r="B154" s="96" t="s">
        <v>41</v>
      </c>
      <c r="C154" s="96" t="s">
        <v>218</v>
      </c>
      <c r="D154" s="97">
        <v>2359086.5263999999</v>
      </c>
      <c r="E154" s="97">
        <v>661944.82189999998</v>
      </c>
      <c r="F154" s="97">
        <v>99291.723284503532</v>
      </c>
      <c r="G154" s="81">
        <f t="shared" si="2"/>
        <v>3120323.0715845032</v>
      </c>
    </row>
    <row r="155" spans="1:7" ht="18" x14ac:dyDescent="0.35">
      <c r="A155" s="95">
        <v>150</v>
      </c>
      <c r="B155" s="96" t="s">
        <v>41</v>
      </c>
      <c r="C155" s="96" t="s">
        <v>219</v>
      </c>
      <c r="D155" s="97">
        <v>2801772.9726999998</v>
      </c>
      <c r="E155" s="97">
        <v>786159.85069999995</v>
      </c>
      <c r="F155" s="97">
        <v>117923.97760441036</v>
      </c>
      <c r="G155" s="81">
        <f t="shared" si="2"/>
        <v>3705856.8010044098</v>
      </c>
    </row>
    <row r="156" spans="1:7" ht="18" x14ac:dyDescent="0.35">
      <c r="A156" s="95">
        <v>151</v>
      </c>
      <c r="B156" s="96" t="s">
        <v>41</v>
      </c>
      <c r="C156" s="96" t="s">
        <v>220</v>
      </c>
      <c r="D156" s="97">
        <v>2388124.9674</v>
      </c>
      <c r="E156" s="97">
        <v>670092.82559999998</v>
      </c>
      <c r="F156" s="97">
        <v>100513.92383949742</v>
      </c>
      <c r="G156" s="81">
        <f t="shared" si="2"/>
        <v>3158731.7168394974</v>
      </c>
    </row>
    <row r="157" spans="1:7" ht="18" x14ac:dyDescent="0.35">
      <c r="A157" s="95">
        <v>152</v>
      </c>
      <c r="B157" s="96" t="s">
        <v>41</v>
      </c>
      <c r="C157" s="96" t="s">
        <v>221</v>
      </c>
      <c r="D157" s="97">
        <v>3440804.6488999999</v>
      </c>
      <c r="E157" s="97">
        <v>965468.11450000003</v>
      </c>
      <c r="F157" s="97">
        <v>144820.21717427589</v>
      </c>
      <c r="G157" s="81">
        <f t="shared" si="2"/>
        <v>4551092.9805742754</v>
      </c>
    </row>
    <row r="158" spans="1:7" ht="18" x14ac:dyDescent="0.35">
      <c r="A158" s="95">
        <v>153</v>
      </c>
      <c r="B158" s="96" t="s">
        <v>41</v>
      </c>
      <c r="C158" s="96" t="s">
        <v>222</v>
      </c>
      <c r="D158" s="97">
        <v>2436832.8010999998</v>
      </c>
      <c r="E158" s="97">
        <v>683759.93689999997</v>
      </c>
      <c r="F158" s="97">
        <v>102563.99053448717</v>
      </c>
      <c r="G158" s="81">
        <f t="shared" si="2"/>
        <v>3223156.7285344871</v>
      </c>
    </row>
    <row r="159" spans="1:7" ht="18" x14ac:dyDescent="0.35">
      <c r="A159" s="95">
        <v>154</v>
      </c>
      <c r="B159" s="96" t="s">
        <v>41</v>
      </c>
      <c r="C159" s="96" t="s">
        <v>223</v>
      </c>
      <c r="D159" s="97">
        <v>2811537.4684000001</v>
      </c>
      <c r="E159" s="97">
        <v>788899.70669999998</v>
      </c>
      <c r="F159" s="97">
        <v>118334.95600440832</v>
      </c>
      <c r="G159" s="81">
        <f t="shared" si="2"/>
        <v>3718772.1311044083</v>
      </c>
    </row>
    <row r="160" spans="1:7" ht="18" x14ac:dyDescent="0.35">
      <c r="A160" s="95">
        <v>155</v>
      </c>
      <c r="B160" s="96" t="s">
        <v>41</v>
      </c>
      <c r="C160" s="96" t="s">
        <v>224</v>
      </c>
      <c r="D160" s="97">
        <v>2485252.6324</v>
      </c>
      <c r="E160" s="97">
        <v>697346.23670000001</v>
      </c>
      <c r="F160" s="97">
        <v>104601.93550447699</v>
      </c>
      <c r="G160" s="81">
        <f t="shared" si="2"/>
        <v>3287200.8046044768</v>
      </c>
    </row>
    <row r="161" spans="1:7" ht="18" x14ac:dyDescent="0.35">
      <c r="A161" s="95">
        <v>156</v>
      </c>
      <c r="B161" s="96" t="s">
        <v>41</v>
      </c>
      <c r="C161" s="96" t="s">
        <v>225</v>
      </c>
      <c r="D161" s="97">
        <v>2287127.1746999999</v>
      </c>
      <c r="E161" s="97">
        <v>641753.48100000003</v>
      </c>
      <c r="F161" s="97">
        <v>96263.022149518685</v>
      </c>
      <c r="G161" s="81">
        <f t="shared" si="2"/>
        <v>3025143.6778495186</v>
      </c>
    </row>
    <row r="162" spans="1:7" ht="18" x14ac:dyDescent="0.35">
      <c r="A162" s="95">
        <v>157</v>
      </c>
      <c r="B162" s="96" t="s">
        <v>41</v>
      </c>
      <c r="C162" s="96" t="s">
        <v>226</v>
      </c>
      <c r="D162" s="97">
        <v>3351281.4736000001</v>
      </c>
      <c r="E162" s="97">
        <v>940348.47530000005</v>
      </c>
      <c r="F162" s="97">
        <v>141052.27129429474</v>
      </c>
      <c r="G162" s="81">
        <f t="shared" si="2"/>
        <v>4432682.220194295</v>
      </c>
    </row>
    <row r="163" spans="1:7" ht="18" x14ac:dyDescent="0.35">
      <c r="A163" s="95">
        <v>158</v>
      </c>
      <c r="B163" s="96" t="s">
        <v>41</v>
      </c>
      <c r="C163" s="96" t="s">
        <v>227</v>
      </c>
      <c r="D163" s="97">
        <v>3453836.2307000002</v>
      </c>
      <c r="E163" s="97">
        <v>969124.69429999997</v>
      </c>
      <c r="F163" s="97">
        <v>145368.70414427316</v>
      </c>
      <c r="G163" s="81">
        <f t="shared" si="2"/>
        <v>4568329.6291442728</v>
      </c>
    </row>
    <row r="164" spans="1:7" ht="18" x14ac:dyDescent="0.35">
      <c r="A164" s="95">
        <v>159</v>
      </c>
      <c r="B164" s="96" t="s">
        <v>41</v>
      </c>
      <c r="C164" s="96" t="s">
        <v>228</v>
      </c>
      <c r="D164" s="97">
        <v>1923097.7041</v>
      </c>
      <c r="E164" s="97">
        <v>539609.10419999994</v>
      </c>
      <c r="F164" s="97">
        <v>80941.365629595282</v>
      </c>
      <c r="G164" s="81">
        <f t="shared" si="2"/>
        <v>2543648.1739295949</v>
      </c>
    </row>
    <row r="165" spans="1:7" ht="18" x14ac:dyDescent="0.35">
      <c r="A165" s="95">
        <v>160</v>
      </c>
      <c r="B165" s="96" t="s">
        <v>41</v>
      </c>
      <c r="C165" s="96" t="s">
        <v>229</v>
      </c>
      <c r="D165" s="97">
        <v>2590786.6680999999</v>
      </c>
      <c r="E165" s="97">
        <v>726958.42240000004</v>
      </c>
      <c r="F165" s="97">
        <v>109043.76335945478</v>
      </c>
      <c r="G165" s="81">
        <f t="shared" si="2"/>
        <v>3426788.8538594549</v>
      </c>
    </row>
    <row r="166" spans="1:7" ht="18" x14ac:dyDescent="0.35">
      <c r="A166" s="95">
        <v>161</v>
      </c>
      <c r="B166" s="96" t="s">
        <v>41</v>
      </c>
      <c r="C166" s="96" t="s">
        <v>230</v>
      </c>
      <c r="D166" s="97">
        <v>3065915.2686000001</v>
      </c>
      <c r="E166" s="97">
        <v>860276.51540000003</v>
      </c>
      <c r="F166" s="97">
        <v>129041.47730935478</v>
      </c>
      <c r="G166" s="81">
        <f t="shared" si="2"/>
        <v>4055233.2613093546</v>
      </c>
    </row>
    <row r="167" spans="1:7" ht="36" x14ac:dyDescent="0.35">
      <c r="A167" s="95">
        <v>162</v>
      </c>
      <c r="B167" s="96" t="s">
        <v>41</v>
      </c>
      <c r="C167" s="96" t="s">
        <v>231</v>
      </c>
      <c r="D167" s="97">
        <v>4464705.2516999999</v>
      </c>
      <c r="E167" s="97">
        <v>1252768.1751000001</v>
      </c>
      <c r="F167" s="97">
        <v>187915.22626406045</v>
      </c>
      <c r="G167" s="81">
        <f t="shared" si="2"/>
        <v>5905388.65306406</v>
      </c>
    </row>
    <row r="168" spans="1:7" ht="18" x14ac:dyDescent="0.35">
      <c r="A168" s="95">
        <v>163</v>
      </c>
      <c r="B168" s="96" t="s">
        <v>41</v>
      </c>
      <c r="C168" s="96" t="s">
        <v>232</v>
      </c>
      <c r="D168" s="97">
        <v>2788025.8070999999</v>
      </c>
      <c r="E168" s="97">
        <v>782302.48259999999</v>
      </c>
      <c r="F168" s="97">
        <v>117345.37238941327</v>
      </c>
      <c r="G168" s="81">
        <f t="shared" si="2"/>
        <v>3687673.662089413</v>
      </c>
    </row>
    <row r="169" spans="1:7" ht="18" x14ac:dyDescent="0.35">
      <c r="A169" s="95">
        <v>164</v>
      </c>
      <c r="B169" s="96" t="s">
        <v>41</v>
      </c>
      <c r="C169" s="96" t="s">
        <v>233</v>
      </c>
      <c r="D169" s="97">
        <v>2596263.3788999999</v>
      </c>
      <c r="E169" s="97">
        <v>728495.15300000005</v>
      </c>
      <c r="F169" s="97">
        <v>109274.27294945363</v>
      </c>
      <c r="G169" s="81">
        <f t="shared" si="2"/>
        <v>3434032.8048494533</v>
      </c>
    </row>
    <row r="170" spans="1:7" ht="18" x14ac:dyDescent="0.35">
      <c r="A170" s="95">
        <v>165</v>
      </c>
      <c r="B170" s="96" t="s">
        <v>41</v>
      </c>
      <c r="C170" s="96" t="s">
        <v>234</v>
      </c>
      <c r="D170" s="97">
        <v>2534199.2187999999</v>
      </c>
      <c r="E170" s="97">
        <v>711080.34050000005</v>
      </c>
      <c r="F170" s="97">
        <v>106662.0510744667</v>
      </c>
      <c r="G170" s="81">
        <f t="shared" si="2"/>
        <v>3351941.6103744665</v>
      </c>
    </row>
    <row r="171" spans="1:7" ht="18" x14ac:dyDescent="0.35">
      <c r="A171" s="95">
        <v>166</v>
      </c>
      <c r="B171" s="96" t="s">
        <v>41</v>
      </c>
      <c r="C171" s="96" t="s">
        <v>235</v>
      </c>
      <c r="D171" s="97">
        <v>2898284.5740999999</v>
      </c>
      <c r="E171" s="97">
        <v>813240.39820000005</v>
      </c>
      <c r="F171" s="97">
        <v>121986.05972939008</v>
      </c>
      <c r="G171" s="81">
        <f t="shared" si="2"/>
        <v>3833511.0320293903</v>
      </c>
    </row>
    <row r="172" spans="1:7" ht="18" x14ac:dyDescent="0.35">
      <c r="A172" s="95">
        <v>167</v>
      </c>
      <c r="B172" s="96" t="s">
        <v>41</v>
      </c>
      <c r="C172" s="96" t="s">
        <v>236</v>
      </c>
      <c r="D172" s="97">
        <v>2519331.0658</v>
      </c>
      <c r="E172" s="97">
        <v>706908.43039999995</v>
      </c>
      <c r="F172" s="97">
        <v>106036.26455946981</v>
      </c>
      <c r="G172" s="81">
        <f t="shared" si="2"/>
        <v>3332275.7607594696</v>
      </c>
    </row>
    <row r="173" spans="1:7" ht="18" x14ac:dyDescent="0.35">
      <c r="A173" s="95">
        <v>168</v>
      </c>
      <c r="B173" s="96" t="s">
        <v>41</v>
      </c>
      <c r="C173" s="96" t="s">
        <v>237</v>
      </c>
      <c r="D173" s="97">
        <v>2443413.0633</v>
      </c>
      <c r="E173" s="97">
        <v>685606.31709999999</v>
      </c>
      <c r="F173" s="97">
        <v>102840.94756448579</v>
      </c>
      <c r="G173" s="81">
        <f t="shared" si="2"/>
        <v>3231860.3279644861</v>
      </c>
    </row>
    <row r="174" spans="1:7" ht="18" x14ac:dyDescent="0.35">
      <c r="A174" s="95">
        <v>169</v>
      </c>
      <c r="B174" s="96" t="s">
        <v>42</v>
      </c>
      <c r="C174" s="96" t="s">
        <v>238</v>
      </c>
      <c r="D174" s="97">
        <v>2590342.3698</v>
      </c>
      <c r="E174" s="97">
        <v>726833.75509999995</v>
      </c>
      <c r="F174" s="97">
        <v>109025.06326445486</v>
      </c>
      <c r="G174" s="81">
        <f t="shared" si="2"/>
        <v>3426201.1881644549</v>
      </c>
    </row>
    <row r="175" spans="1:7" ht="18" x14ac:dyDescent="0.35">
      <c r="A175" s="95">
        <v>170</v>
      </c>
      <c r="B175" s="96" t="s">
        <v>42</v>
      </c>
      <c r="C175" s="96" t="s">
        <v>239</v>
      </c>
      <c r="D175" s="97">
        <v>3256028.9342999998</v>
      </c>
      <c r="E175" s="97">
        <v>913621.21270000003</v>
      </c>
      <c r="F175" s="97">
        <v>137043.18190431478</v>
      </c>
      <c r="G175" s="81">
        <f t="shared" si="2"/>
        <v>4306693.3289043149</v>
      </c>
    </row>
    <row r="176" spans="1:7" ht="18" x14ac:dyDescent="0.35">
      <c r="A176" s="95">
        <v>171</v>
      </c>
      <c r="B176" s="96" t="s">
        <v>42</v>
      </c>
      <c r="C176" s="96" t="s">
        <v>240</v>
      </c>
      <c r="D176" s="97">
        <v>3116978.4915</v>
      </c>
      <c r="E176" s="97">
        <v>874604.53410000005</v>
      </c>
      <c r="F176" s="97">
        <v>131190.68011434405</v>
      </c>
      <c r="G176" s="81">
        <f t="shared" si="2"/>
        <v>4122773.7057143445</v>
      </c>
    </row>
    <row r="177" spans="1:7" ht="18" x14ac:dyDescent="0.35">
      <c r="A177" s="95">
        <v>172</v>
      </c>
      <c r="B177" s="96" t="s">
        <v>42</v>
      </c>
      <c r="C177" s="96" t="s">
        <v>241</v>
      </c>
      <c r="D177" s="97">
        <v>2011129.1033999999</v>
      </c>
      <c r="E177" s="97">
        <v>564310.16040000005</v>
      </c>
      <c r="F177" s="97">
        <v>84646.524059576768</v>
      </c>
      <c r="G177" s="81">
        <f t="shared" si="2"/>
        <v>2660085.7878595768</v>
      </c>
    </row>
    <row r="178" spans="1:7" ht="18" x14ac:dyDescent="0.35">
      <c r="A178" s="95">
        <v>173</v>
      </c>
      <c r="B178" s="96" t="s">
        <v>42</v>
      </c>
      <c r="C178" s="96" t="s">
        <v>242</v>
      </c>
      <c r="D178" s="97">
        <v>2402437.6965000001</v>
      </c>
      <c r="E178" s="97">
        <v>674108.8872</v>
      </c>
      <c r="F178" s="97">
        <v>101116.33307949442</v>
      </c>
      <c r="G178" s="81">
        <f t="shared" si="2"/>
        <v>3177662.9167794948</v>
      </c>
    </row>
    <row r="179" spans="1:7" ht="18" x14ac:dyDescent="0.35">
      <c r="A179" s="95">
        <v>174</v>
      </c>
      <c r="B179" s="96" t="s">
        <v>42</v>
      </c>
      <c r="C179" s="96" t="s">
        <v>243</v>
      </c>
      <c r="D179" s="97">
        <v>2763826.3717999998</v>
      </c>
      <c r="E179" s="97">
        <v>775512.27350000001</v>
      </c>
      <c r="F179" s="97">
        <v>116326.84102441836</v>
      </c>
      <c r="G179" s="81">
        <f t="shared" si="2"/>
        <v>3655665.4863244183</v>
      </c>
    </row>
    <row r="180" spans="1:7" ht="18" x14ac:dyDescent="0.35">
      <c r="A180" s="95">
        <v>175</v>
      </c>
      <c r="B180" s="96" t="s">
        <v>42</v>
      </c>
      <c r="C180" s="96" t="s">
        <v>244</v>
      </c>
      <c r="D180" s="97">
        <v>3168581.1974999998</v>
      </c>
      <c r="E180" s="97">
        <v>889083.92850000004</v>
      </c>
      <c r="F180" s="97">
        <v>133362.58927433318</v>
      </c>
      <c r="G180" s="81">
        <f t="shared" si="2"/>
        <v>4191027.715274333</v>
      </c>
    </row>
    <row r="181" spans="1:7" ht="36" x14ac:dyDescent="0.35">
      <c r="A181" s="95">
        <v>176</v>
      </c>
      <c r="B181" s="96" t="s">
        <v>42</v>
      </c>
      <c r="C181" s="96" t="s">
        <v>245</v>
      </c>
      <c r="D181" s="97">
        <v>2510004.0798999998</v>
      </c>
      <c r="E181" s="97">
        <v>704291.33700000006</v>
      </c>
      <c r="F181" s="97">
        <v>105643.70054947179</v>
      </c>
      <c r="G181" s="81">
        <f t="shared" si="2"/>
        <v>3319939.1174494713</v>
      </c>
    </row>
    <row r="182" spans="1:7" ht="18" x14ac:dyDescent="0.35">
      <c r="A182" s="95">
        <v>177</v>
      </c>
      <c r="B182" s="96" t="s">
        <v>42</v>
      </c>
      <c r="C182" s="96" t="s">
        <v>246</v>
      </c>
      <c r="D182" s="97">
        <v>2675354.9654999999</v>
      </c>
      <c r="E182" s="97">
        <v>750687.75410000002</v>
      </c>
      <c r="F182" s="97">
        <v>112603.16311443699</v>
      </c>
      <c r="G182" s="81">
        <f t="shared" si="2"/>
        <v>3538645.8827144369</v>
      </c>
    </row>
    <row r="183" spans="1:7" ht="18" x14ac:dyDescent="0.35">
      <c r="A183" s="95">
        <v>178</v>
      </c>
      <c r="B183" s="96" t="s">
        <v>42</v>
      </c>
      <c r="C183" s="96" t="s">
        <v>247</v>
      </c>
      <c r="D183" s="97">
        <v>2094907.2002000001</v>
      </c>
      <c r="E183" s="97">
        <v>587817.76679999998</v>
      </c>
      <c r="F183" s="97">
        <v>88172.665019559136</v>
      </c>
      <c r="G183" s="81">
        <f t="shared" si="2"/>
        <v>2770897.6320195594</v>
      </c>
    </row>
    <row r="184" spans="1:7" ht="18" x14ac:dyDescent="0.35">
      <c r="A184" s="95">
        <v>179</v>
      </c>
      <c r="B184" s="96" t="s">
        <v>42</v>
      </c>
      <c r="C184" s="96" t="s">
        <v>248</v>
      </c>
      <c r="D184" s="97">
        <v>2858471.3355</v>
      </c>
      <c r="E184" s="97">
        <v>802069.05420000001</v>
      </c>
      <c r="F184" s="97">
        <v>120310.35812939845</v>
      </c>
      <c r="G184" s="81">
        <f t="shared" si="2"/>
        <v>3780850.7478293986</v>
      </c>
    </row>
    <row r="185" spans="1:7" ht="18" x14ac:dyDescent="0.35">
      <c r="A185" s="95">
        <v>180</v>
      </c>
      <c r="B185" s="96" t="s">
        <v>42</v>
      </c>
      <c r="C185" s="96" t="s">
        <v>249</v>
      </c>
      <c r="D185" s="97">
        <v>2466803.0756000001</v>
      </c>
      <c r="E185" s="97">
        <v>692169.40720000002</v>
      </c>
      <c r="F185" s="97">
        <v>103825.41107948087</v>
      </c>
      <c r="G185" s="81">
        <f t="shared" si="2"/>
        <v>3262797.8938794811</v>
      </c>
    </row>
    <row r="186" spans="1:7" ht="18" x14ac:dyDescent="0.35">
      <c r="A186" s="95">
        <v>181</v>
      </c>
      <c r="B186" s="96" t="s">
        <v>42</v>
      </c>
      <c r="C186" s="96" t="s">
        <v>250</v>
      </c>
      <c r="D186" s="97">
        <v>2718789.7198999999</v>
      </c>
      <c r="E186" s="97">
        <v>762875.27260000003</v>
      </c>
      <c r="F186" s="97">
        <v>114431.29088942784</v>
      </c>
      <c r="G186" s="81">
        <f t="shared" si="2"/>
        <v>3596096.2833894277</v>
      </c>
    </row>
    <row r="187" spans="1:7" ht="18" x14ac:dyDescent="0.35">
      <c r="A187" s="95">
        <v>182</v>
      </c>
      <c r="B187" s="96" t="s">
        <v>42</v>
      </c>
      <c r="C187" s="96" t="s">
        <v>251</v>
      </c>
      <c r="D187" s="97">
        <v>2573977.2426</v>
      </c>
      <c r="E187" s="97">
        <v>722241.80350000004</v>
      </c>
      <c r="F187" s="97">
        <v>108336.27052445832</v>
      </c>
      <c r="G187" s="81">
        <f t="shared" si="2"/>
        <v>3404555.3166244584</v>
      </c>
    </row>
    <row r="188" spans="1:7" ht="18" x14ac:dyDescent="0.35">
      <c r="A188" s="95">
        <v>183</v>
      </c>
      <c r="B188" s="96" t="s">
        <v>42</v>
      </c>
      <c r="C188" s="96" t="s">
        <v>252</v>
      </c>
      <c r="D188" s="97">
        <v>2919650.0189</v>
      </c>
      <c r="E188" s="97">
        <v>819235.40749999997</v>
      </c>
      <c r="F188" s="97">
        <v>122885.31112438557</v>
      </c>
      <c r="G188" s="81">
        <f t="shared" si="2"/>
        <v>3861770.7375243856</v>
      </c>
    </row>
    <row r="189" spans="1:7" ht="18" x14ac:dyDescent="0.35">
      <c r="A189" s="95">
        <v>184</v>
      </c>
      <c r="B189" s="96" t="s">
        <v>42</v>
      </c>
      <c r="C189" s="96" t="s">
        <v>253</v>
      </c>
      <c r="D189" s="97">
        <v>2743970.1540000001</v>
      </c>
      <c r="E189" s="97">
        <v>769940.74380000005</v>
      </c>
      <c r="F189" s="97">
        <v>115491.11156942254</v>
      </c>
      <c r="G189" s="81">
        <f t="shared" si="2"/>
        <v>3629402.0093694231</v>
      </c>
    </row>
    <row r="190" spans="1:7" ht="18" x14ac:dyDescent="0.35">
      <c r="A190" s="95">
        <v>185</v>
      </c>
      <c r="B190" s="96" t="s">
        <v>42</v>
      </c>
      <c r="C190" s="96" t="s">
        <v>254</v>
      </c>
      <c r="D190" s="97">
        <v>2754787.5062000002</v>
      </c>
      <c r="E190" s="97">
        <v>772976.02469999995</v>
      </c>
      <c r="F190" s="97">
        <v>115946.40370442026</v>
      </c>
      <c r="G190" s="81">
        <f t="shared" si="2"/>
        <v>3643709.9346044203</v>
      </c>
    </row>
    <row r="191" spans="1:7" ht="18" x14ac:dyDescent="0.35">
      <c r="A191" s="95">
        <v>186</v>
      </c>
      <c r="B191" s="96" t="s">
        <v>42</v>
      </c>
      <c r="C191" s="96" t="s">
        <v>255</v>
      </c>
      <c r="D191" s="97">
        <v>3037948.0732</v>
      </c>
      <c r="E191" s="97">
        <v>852429.09649999999</v>
      </c>
      <c r="F191" s="97">
        <v>127864.36447436067</v>
      </c>
      <c r="G191" s="81">
        <f t="shared" si="2"/>
        <v>4018241.5341743608</v>
      </c>
    </row>
    <row r="192" spans="1:7" ht="18" x14ac:dyDescent="0.35">
      <c r="A192" s="95">
        <v>187</v>
      </c>
      <c r="B192" s="96" t="s">
        <v>43</v>
      </c>
      <c r="C192" s="96" t="s">
        <v>256</v>
      </c>
      <c r="D192" s="97">
        <v>2127357.1228999998</v>
      </c>
      <c r="E192" s="97">
        <v>596923.01069999998</v>
      </c>
      <c r="F192" s="97">
        <v>89538.451604552305</v>
      </c>
      <c r="G192" s="81">
        <f t="shared" si="2"/>
        <v>2813818.5852045519</v>
      </c>
    </row>
    <row r="193" spans="1:7" ht="18" x14ac:dyDescent="0.35">
      <c r="A193" s="95">
        <v>188</v>
      </c>
      <c r="B193" s="96" t="s">
        <v>43</v>
      </c>
      <c r="C193" s="96" t="s">
        <v>257</v>
      </c>
      <c r="D193" s="97">
        <v>2318734.8566000001</v>
      </c>
      <c r="E193" s="97">
        <v>650622.39749999996</v>
      </c>
      <c r="F193" s="97">
        <v>97593.359624512028</v>
      </c>
      <c r="G193" s="81">
        <f t="shared" si="2"/>
        <v>3066950.613724512</v>
      </c>
    </row>
    <row r="194" spans="1:7" ht="18" x14ac:dyDescent="0.35">
      <c r="A194" s="95">
        <v>189</v>
      </c>
      <c r="B194" s="96" t="s">
        <v>43</v>
      </c>
      <c r="C194" s="96" t="s">
        <v>258</v>
      </c>
      <c r="D194" s="97">
        <v>1982136.1936999999</v>
      </c>
      <c r="E194" s="97">
        <v>556174.93259999994</v>
      </c>
      <c r="F194" s="97">
        <v>83426.239889582852</v>
      </c>
      <c r="G194" s="81">
        <f t="shared" si="2"/>
        <v>2621737.3661895823</v>
      </c>
    </row>
    <row r="195" spans="1:7" ht="18" x14ac:dyDescent="0.35">
      <c r="A195" s="95">
        <v>190</v>
      </c>
      <c r="B195" s="96" t="s">
        <v>43</v>
      </c>
      <c r="C195" s="96" t="s">
        <v>259</v>
      </c>
      <c r="D195" s="97">
        <v>2848688.1194000002</v>
      </c>
      <c r="E195" s="97">
        <v>799323.94539999997</v>
      </c>
      <c r="F195" s="97">
        <v>119898.5918094005</v>
      </c>
      <c r="G195" s="81">
        <f t="shared" si="2"/>
        <v>3767910.6566094006</v>
      </c>
    </row>
    <row r="196" spans="1:7" ht="18" x14ac:dyDescent="0.35">
      <c r="A196" s="95">
        <v>191</v>
      </c>
      <c r="B196" s="96" t="s">
        <v>43</v>
      </c>
      <c r="C196" s="96" t="s">
        <v>260</v>
      </c>
      <c r="D196" s="97">
        <v>2591863.5356999999</v>
      </c>
      <c r="E196" s="97">
        <v>727260.58470000001</v>
      </c>
      <c r="F196" s="97">
        <v>109089.08770445455</v>
      </c>
      <c r="G196" s="81">
        <f t="shared" si="2"/>
        <v>3428213.2081044544</v>
      </c>
    </row>
    <row r="197" spans="1:7" ht="18" x14ac:dyDescent="0.35">
      <c r="A197" s="95">
        <v>192</v>
      </c>
      <c r="B197" s="96" t="s">
        <v>43</v>
      </c>
      <c r="C197" s="96" t="s">
        <v>261</v>
      </c>
      <c r="D197" s="97">
        <v>2654951.3758</v>
      </c>
      <c r="E197" s="97">
        <v>744962.63529999997</v>
      </c>
      <c r="F197" s="97">
        <v>111744.39529444127</v>
      </c>
      <c r="G197" s="81">
        <f t="shared" si="2"/>
        <v>3511658.4063944411</v>
      </c>
    </row>
    <row r="198" spans="1:7" ht="18" x14ac:dyDescent="0.35">
      <c r="A198" s="95">
        <v>193</v>
      </c>
      <c r="B198" s="96" t="s">
        <v>43</v>
      </c>
      <c r="C198" s="96" t="s">
        <v>262</v>
      </c>
      <c r="D198" s="97">
        <v>2814738.3594</v>
      </c>
      <c r="E198" s="97">
        <v>789797.85660000006</v>
      </c>
      <c r="F198" s="97">
        <v>118469.67848940766</v>
      </c>
      <c r="G198" s="81">
        <f t="shared" si="2"/>
        <v>3723005.8944894075</v>
      </c>
    </row>
    <row r="199" spans="1:7" ht="18" x14ac:dyDescent="0.35">
      <c r="A199" s="95">
        <v>194</v>
      </c>
      <c r="B199" s="96" t="s">
        <v>43</v>
      </c>
      <c r="C199" s="96" t="s">
        <v>263</v>
      </c>
      <c r="D199" s="97">
        <v>2647302.6061</v>
      </c>
      <c r="E199" s="97">
        <v>742816.43870000006</v>
      </c>
      <c r="F199" s="97">
        <v>111422.46580444289</v>
      </c>
      <c r="G199" s="81">
        <f t="shared" ref="G199:G262" si="3">SUM(D199:F199)</f>
        <v>3501541.510604443</v>
      </c>
    </row>
    <row r="200" spans="1:7" ht="18" x14ac:dyDescent="0.35">
      <c r="A200" s="95">
        <v>195</v>
      </c>
      <c r="B200" s="96" t="s">
        <v>43</v>
      </c>
      <c r="C200" s="96" t="s">
        <v>264</v>
      </c>
      <c r="D200" s="97">
        <v>2490916.6628999999</v>
      </c>
      <c r="E200" s="97">
        <v>698935.52800000005</v>
      </c>
      <c r="F200" s="97">
        <v>104840.3291994758</v>
      </c>
      <c r="G200" s="81">
        <f t="shared" si="3"/>
        <v>3294692.5200994755</v>
      </c>
    </row>
    <row r="201" spans="1:7" ht="18" x14ac:dyDescent="0.35">
      <c r="A201" s="95">
        <v>196</v>
      </c>
      <c r="B201" s="96" t="s">
        <v>43</v>
      </c>
      <c r="C201" s="96" t="s">
        <v>265</v>
      </c>
      <c r="D201" s="97">
        <v>2785400.7906999998</v>
      </c>
      <c r="E201" s="97">
        <v>781565.91960000002</v>
      </c>
      <c r="F201" s="97">
        <v>117234.88793941382</v>
      </c>
      <c r="G201" s="81">
        <f t="shared" si="3"/>
        <v>3684201.5982394139</v>
      </c>
    </row>
    <row r="202" spans="1:7" ht="18" x14ac:dyDescent="0.35">
      <c r="A202" s="95">
        <v>197</v>
      </c>
      <c r="B202" s="96" t="s">
        <v>43</v>
      </c>
      <c r="C202" s="96" t="s">
        <v>266</v>
      </c>
      <c r="D202" s="97">
        <v>2340595.1554</v>
      </c>
      <c r="E202" s="97">
        <v>656756.25970000005</v>
      </c>
      <c r="F202" s="97">
        <v>98513.438954507437</v>
      </c>
      <c r="G202" s="81">
        <f t="shared" si="3"/>
        <v>3095864.8540545073</v>
      </c>
    </row>
    <row r="203" spans="1:7" ht="18" x14ac:dyDescent="0.35">
      <c r="A203" s="95">
        <v>198</v>
      </c>
      <c r="B203" s="96" t="s">
        <v>43</v>
      </c>
      <c r="C203" s="96" t="s">
        <v>267</v>
      </c>
      <c r="D203" s="97">
        <v>2413969.9224</v>
      </c>
      <c r="E203" s="97">
        <v>677344.75719999999</v>
      </c>
      <c r="F203" s="97">
        <v>101601.71357949199</v>
      </c>
      <c r="G203" s="81">
        <f t="shared" si="3"/>
        <v>3192916.3931794921</v>
      </c>
    </row>
    <row r="204" spans="1:7" ht="18" x14ac:dyDescent="0.35">
      <c r="A204" s="95">
        <v>199</v>
      </c>
      <c r="B204" s="96" t="s">
        <v>43</v>
      </c>
      <c r="C204" s="96" t="s">
        <v>268</v>
      </c>
      <c r="D204" s="97">
        <v>2211144.3530000001</v>
      </c>
      <c r="E204" s="97">
        <v>620433.17980000004</v>
      </c>
      <c r="F204" s="97">
        <v>93064.976969534677</v>
      </c>
      <c r="G204" s="81">
        <f t="shared" si="3"/>
        <v>2924642.5097695347</v>
      </c>
    </row>
    <row r="205" spans="1:7" ht="18" x14ac:dyDescent="0.35">
      <c r="A205" s="95">
        <v>200</v>
      </c>
      <c r="B205" s="96" t="s">
        <v>43</v>
      </c>
      <c r="C205" s="96" t="s">
        <v>269</v>
      </c>
      <c r="D205" s="97">
        <v>2165517.5000999998</v>
      </c>
      <c r="E205" s="97">
        <v>607630.57220000005</v>
      </c>
      <c r="F205" s="97">
        <v>91144.585829544274</v>
      </c>
      <c r="G205" s="81">
        <f t="shared" si="3"/>
        <v>2864292.6581295445</v>
      </c>
    </row>
    <row r="206" spans="1:7" ht="18" x14ac:dyDescent="0.35">
      <c r="A206" s="95">
        <v>201</v>
      </c>
      <c r="B206" s="96" t="s">
        <v>43</v>
      </c>
      <c r="C206" s="96" t="s">
        <v>270</v>
      </c>
      <c r="D206" s="97">
        <v>2349836.2604</v>
      </c>
      <c r="E206" s="97">
        <v>659349.25549999997</v>
      </c>
      <c r="F206" s="97">
        <v>98902.388324505475</v>
      </c>
      <c r="G206" s="81">
        <f t="shared" si="3"/>
        <v>3108087.9042245056</v>
      </c>
    </row>
    <row r="207" spans="1:7" ht="18" x14ac:dyDescent="0.35">
      <c r="A207" s="95">
        <v>202</v>
      </c>
      <c r="B207" s="96" t="s">
        <v>43</v>
      </c>
      <c r="C207" s="96" t="s">
        <v>271</v>
      </c>
      <c r="D207" s="97">
        <v>1940594.8691</v>
      </c>
      <c r="E207" s="97">
        <v>544518.69850000006</v>
      </c>
      <c r="F207" s="97">
        <v>81677.804774591612</v>
      </c>
      <c r="G207" s="81">
        <f t="shared" si="3"/>
        <v>2566791.3723745919</v>
      </c>
    </row>
    <row r="208" spans="1:7" ht="18" x14ac:dyDescent="0.35">
      <c r="A208" s="95">
        <v>203</v>
      </c>
      <c r="B208" s="96" t="s">
        <v>43</v>
      </c>
      <c r="C208" s="96" t="s">
        <v>272</v>
      </c>
      <c r="D208" s="97">
        <v>2444329.2606000002</v>
      </c>
      <c r="E208" s="97">
        <v>685863.39630000002</v>
      </c>
      <c r="F208" s="97">
        <v>102879.50944448561</v>
      </c>
      <c r="G208" s="81">
        <f t="shared" si="3"/>
        <v>3233072.1663444857</v>
      </c>
    </row>
    <row r="209" spans="1:7" ht="18" x14ac:dyDescent="0.35">
      <c r="A209" s="95">
        <v>204</v>
      </c>
      <c r="B209" s="96" t="s">
        <v>43</v>
      </c>
      <c r="C209" s="96" t="s">
        <v>273</v>
      </c>
      <c r="D209" s="97">
        <v>2569959.0677</v>
      </c>
      <c r="E209" s="97">
        <v>721114.32889999996</v>
      </c>
      <c r="F209" s="97">
        <v>108167.14933445916</v>
      </c>
      <c r="G209" s="81">
        <f t="shared" si="3"/>
        <v>3399240.5459344592</v>
      </c>
    </row>
    <row r="210" spans="1:7" ht="18" x14ac:dyDescent="0.35">
      <c r="A210" s="95">
        <v>205</v>
      </c>
      <c r="B210" s="96" t="s">
        <v>43</v>
      </c>
      <c r="C210" s="96" t="s">
        <v>274</v>
      </c>
      <c r="D210" s="97">
        <v>3356291.7401999999</v>
      </c>
      <c r="E210" s="97">
        <v>941754.32449999999</v>
      </c>
      <c r="F210" s="97">
        <v>141263.14867429368</v>
      </c>
      <c r="G210" s="81">
        <f t="shared" si="3"/>
        <v>4439309.2133742934</v>
      </c>
    </row>
    <row r="211" spans="1:7" ht="18" x14ac:dyDescent="0.35">
      <c r="A211" s="95">
        <v>206</v>
      </c>
      <c r="B211" s="96" t="s">
        <v>43</v>
      </c>
      <c r="C211" s="96" t="s">
        <v>275</v>
      </c>
      <c r="D211" s="97">
        <v>2660584.3251</v>
      </c>
      <c r="E211" s="97">
        <v>746543.20539999998</v>
      </c>
      <c r="F211" s="97">
        <v>111981.48080944008</v>
      </c>
      <c r="G211" s="81">
        <f t="shared" si="3"/>
        <v>3519109.0113094398</v>
      </c>
    </row>
    <row r="212" spans="1:7" ht="18" x14ac:dyDescent="0.35">
      <c r="A212" s="95">
        <v>207</v>
      </c>
      <c r="B212" s="96" t="s">
        <v>43</v>
      </c>
      <c r="C212" s="96" t="s">
        <v>276</v>
      </c>
      <c r="D212" s="97">
        <v>2110079.6411000001</v>
      </c>
      <c r="E212" s="97">
        <v>592075.05810000002</v>
      </c>
      <c r="F212" s="97">
        <v>88811.258714555937</v>
      </c>
      <c r="G212" s="81">
        <f t="shared" si="3"/>
        <v>2790965.9579145559</v>
      </c>
    </row>
    <row r="213" spans="1:7" ht="18" x14ac:dyDescent="0.35">
      <c r="A213" s="95">
        <v>208</v>
      </c>
      <c r="B213" s="96" t="s">
        <v>43</v>
      </c>
      <c r="C213" s="96" t="s">
        <v>277</v>
      </c>
      <c r="D213" s="97">
        <v>2479315.4821000001</v>
      </c>
      <c r="E213" s="97">
        <v>695680.30969999998</v>
      </c>
      <c r="F213" s="97">
        <v>104352.04645447823</v>
      </c>
      <c r="G213" s="81">
        <f t="shared" si="3"/>
        <v>3279347.8382544783</v>
      </c>
    </row>
    <row r="214" spans="1:7" ht="18" x14ac:dyDescent="0.35">
      <c r="A214" s="95">
        <v>209</v>
      </c>
      <c r="B214" s="96" t="s">
        <v>43</v>
      </c>
      <c r="C214" s="96" t="s">
        <v>278</v>
      </c>
      <c r="D214" s="97">
        <v>3081076.2461000001</v>
      </c>
      <c r="E214" s="97">
        <v>864530.59019999998</v>
      </c>
      <c r="F214" s="97">
        <v>129679.58852935159</v>
      </c>
      <c r="G214" s="81">
        <f t="shared" si="3"/>
        <v>4075286.4248293517</v>
      </c>
    </row>
    <row r="215" spans="1:7" ht="18" x14ac:dyDescent="0.35">
      <c r="A215" s="95">
        <v>210</v>
      </c>
      <c r="B215" s="96" t="s">
        <v>43</v>
      </c>
      <c r="C215" s="96" t="s">
        <v>279</v>
      </c>
      <c r="D215" s="97">
        <v>2535545.1976999999</v>
      </c>
      <c r="E215" s="97">
        <v>711458.01379999996</v>
      </c>
      <c r="F215" s="97">
        <v>106718.7020694664</v>
      </c>
      <c r="G215" s="81">
        <f t="shared" si="3"/>
        <v>3353721.9135694662</v>
      </c>
    </row>
    <row r="216" spans="1:7" ht="36" x14ac:dyDescent="0.35">
      <c r="A216" s="95">
        <v>211</v>
      </c>
      <c r="B216" s="96" t="s">
        <v>43</v>
      </c>
      <c r="C216" s="96" t="s">
        <v>280</v>
      </c>
      <c r="D216" s="97">
        <v>2434991.8986999998</v>
      </c>
      <c r="E216" s="97">
        <v>683243.39130000002</v>
      </c>
      <c r="F216" s="97">
        <v>102486.50869448757</v>
      </c>
      <c r="G216" s="81">
        <f t="shared" si="3"/>
        <v>3220721.7986944877</v>
      </c>
    </row>
    <row r="217" spans="1:7" ht="18" x14ac:dyDescent="0.35">
      <c r="A217" s="95">
        <v>212</v>
      </c>
      <c r="B217" s="96" t="s">
        <v>44</v>
      </c>
      <c r="C217" s="96" t="s">
        <v>281</v>
      </c>
      <c r="D217" s="97">
        <v>2765096.3769</v>
      </c>
      <c r="E217" s="97">
        <v>775868.62890000001</v>
      </c>
      <c r="F217" s="97">
        <v>116380.2943344181</v>
      </c>
      <c r="G217" s="81">
        <f t="shared" si="3"/>
        <v>3657345.3001344181</v>
      </c>
    </row>
    <row r="218" spans="1:7" ht="18" x14ac:dyDescent="0.35">
      <c r="A218" s="95">
        <v>213</v>
      </c>
      <c r="B218" s="96" t="s">
        <v>44</v>
      </c>
      <c r="C218" s="96" t="s">
        <v>282</v>
      </c>
      <c r="D218" s="97">
        <v>2596421.1531000002</v>
      </c>
      <c r="E218" s="97">
        <v>728539.42339999997</v>
      </c>
      <c r="F218" s="97">
        <v>109280.91350945359</v>
      </c>
      <c r="G218" s="81">
        <f t="shared" si="3"/>
        <v>3434241.4900094541</v>
      </c>
    </row>
    <row r="219" spans="1:7" ht="18" x14ac:dyDescent="0.35">
      <c r="A219" s="95">
        <v>214</v>
      </c>
      <c r="B219" s="96" t="s">
        <v>44</v>
      </c>
      <c r="C219" s="96" t="s">
        <v>843</v>
      </c>
      <c r="D219" s="97">
        <v>2618772.7389000002</v>
      </c>
      <c r="E219" s="97">
        <v>734811.13760000002</v>
      </c>
      <c r="F219" s="97">
        <v>110221.67063944889</v>
      </c>
      <c r="G219" s="81">
        <f t="shared" si="3"/>
        <v>3463805.547139449</v>
      </c>
    </row>
    <row r="220" spans="1:7" ht="18" x14ac:dyDescent="0.35">
      <c r="A220" s="95">
        <v>215</v>
      </c>
      <c r="B220" s="96" t="s">
        <v>44</v>
      </c>
      <c r="C220" s="96" t="s">
        <v>44</v>
      </c>
      <c r="D220" s="97">
        <v>2525228.6762999999</v>
      </c>
      <c r="E220" s="97">
        <v>708563.26280000003</v>
      </c>
      <c r="F220" s="97">
        <v>106284.48941946858</v>
      </c>
      <c r="G220" s="81">
        <f t="shared" si="3"/>
        <v>3340076.4285194688</v>
      </c>
    </row>
    <row r="221" spans="1:7" ht="18" x14ac:dyDescent="0.35">
      <c r="A221" s="95">
        <v>216</v>
      </c>
      <c r="B221" s="96" t="s">
        <v>44</v>
      </c>
      <c r="C221" s="96" t="s">
        <v>283</v>
      </c>
      <c r="D221" s="97">
        <v>2517034.1702999999</v>
      </c>
      <c r="E221" s="97">
        <v>706263.93599999999</v>
      </c>
      <c r="F221" s="97">
        <v>105939.5903994703</v>
      </c>
      <c r="G221" s="81">
        <f t="shared" si="3"/>
        <v>3329237.6966994703</v>
      </c>
    </row>
    <row r="222" spans="1:7" ht="18" x14ac:dyDescent="0.35">
      <c r="A222" s="95">
        <v>217</v>
      </c>
      <c r="B222" s="96" t="s">
        <v>44</v>
      </c>
      <c r="C222" s="96" t="s">
        <v>284</v>
      </c>
      <c r="D222" s="97">
        <v>2616185.1194000002</v>
      </c>
      <c r="E222" s="97">
        <v>734085.06790000002</v>
      </c>
      <c r="F222" s="97">
        <v>110112.76018444943</v>
      </c>
      <c r="G222" s="81">
        <f t="shared" si="3"/>
        <v>3460382.9474844499</v>
      </c>
    </row>
    <row r="223" spans="1:7" ht="18" x14ac:dyDescent="0.35">
      <c r="A223" s="95">
        <v>218</v>
      </c>
      <c r="B223" s="96" t="s">
        <v>44</v>
      </c>
      <c r="C223" s="96" t="s">
        <v>285</v>
      </c>
      <c r="D223" s="97">
        <v>3056813.0115999999</v>
      </c>
      <c r="E223" s="97">
        <v>857722.47939999995</v>
      </c>
      <c r="F223" s="97">
        <v>128658.37190935669</v>
      </c>
      <c r="G223" s="81">
        <f t="shared" si="3"/>
        <v>4043193.8629093566</v>
      </c>
    </row>
    <row r="224" spans="1:7" ht="18" x14ac:dyDescent="0.35">
      <c r="A224" s="95">
        <v>219</v>
      </c>
      <c r="B224" s="96" t="s">
        <v>44</v>
      </c>
      <c r="C224" s="96" t="s">
        <v>286</v>
      </c>
      <c r="D224" s="97">
        <v>2707643.5241</v>
      </c>
      <c r="E224" s="97">
        <v>759747.72030000004</v>
      </c>
      <c r="F224" s="97">
        <v>113962.15804443019</v>
      </c>
      <c r="G224" s="81">
        <f t="shared" si="3"/>
        <v>3581353.4024444306</v>
      </c>
    </row>
    <row r="225" spans="1:7" ht="18" x14ac:dyDescent="0.35">
      <c r="A225" s="95">
        <v>220</v>
      </c>
      <c r="B225" s="96" t="s">
        <v>44</v>
      </c>
      <c r="C225" s="96" t="s">
        <v>287</v>
      </c>
      <c r="D225" s="97">
        <v>2449768.6856</v>
      </c>
      <c r="E225" s="97">
        <v>687389.66469999996</v>
      </c>
      <c r="F225" s="97">
        <v>103108.44970448445</v>
      </c>
      <c r="G225" s="81">
        <f t="shared" si="3"/>
        <v>3240266.8000044846</v>
      </c>
    </row>
    <row r="226" spans="1:7" ht="18" x14ac:dyDescent="0.35">
      <c r="A226" s="95">
        <v>221</v>
      </c>
      <c r="B226" s="96" t="s">
        <v>44</v>
      </c>
      <c r="C226" s="96" t="s">
        <v>288</v>
      </c>
      <c r="D226" s="97">
        <v>3402718.1068000002</v>
      </c>
      <c r="E226" s="97">
        <v>954781.27060000005</v>
      </c>
      <c r="F226" s="97">
        <v>143217.19058928391</v>
      </c>
      <c r="G226" s="81">
        <f t="shared" si="3"/>
        <v>4500716.5679892842</v>
      </c>
    </row>
    <row r="227" spans="1:7" ht="18" x14ac:dyDescent="0.35">
      <c r="A227" s="95">
        <v>222</v>
      </c>
      <c r="B227" s="96" t="s">
        <v>44</v>
      </c>
      <c r="C227" s="96" t="s">
        <v>289</v>
      </c>
      <c r="D227" s="97">
        <v>2639777.8958999999</v>
      </c>
      <c r="E227" s="97">
        <v>740705.05240000004</v>
      </c>
      <c r="F227" s="97">
        <v>111105.75785944448</v>
      </c>
      <c r="G227" s="81">
        <f t="shared" si="3"/>
        <v>3491588.7061594445</v>
      </c>
    </row>
    <row r="228" spans="1:7" ht="18" x14ac:dyDescent="0.35">
      <c r="A228" s="95">
        <v>223</v>
      </c>
      <c r="B228" s="96" t="s">
        <v>44</v>
      </c>
      <c r="C228" s="96" t="s">
        <v>290</v>
      </c>
      <c r="D228" s="97">
        <v>2912792.1329999999</v>
      </c>
      <c r="E228" s="97">
        <v>817311.12789999996</v>
      </c>
      <c r="F228" s="97">
        <v>122596.66918438701</v>
      </c>
      <c r="G228" s="81">
        <f t="shared" si="3"/>
        <v>3852699.9300843873</v>
      </c>
    </row>
    <row r="229" spans="1:7" ht="18" x14ac:dyDescent="0.35">
      <c r="A229" s="95">
        <v>224</v>
      </c>
      <c r="B229" s="96" t="s">
        <v>44</v>
      </c>
      <c r="C229" s="96" t="s">
        <v>291</v>
      </c>
      <c r="D229" s="97">
        <v>3190230.1214999999</v>
      </c>
      <c r="E229" s="97">
        <v>895158.48019999999</v>
      </c>
      <c r="F229" s="97">
        <v>134273.77202932863</v>
      </c>
      <c r="G229" s="81">
        <f t="shared" si="3"/>
        <v>4219662.3737293286</v>
      </c>
    </row>
    <row r="230" spans="1:7" ht="18" x14ac:dyDescent="0.35">
      <c r="A230" s="95">
        <v>225</v>
      </c>
      <c r="B230" s="96" t="s">
        <v>45</v>
      </c>
      <c r="C230" s="96" t="s">
        <v>292</v>
      </c>
      <c r="D230" s="97">
        <v>3312136.8730000001</v>
      </c>
      <c r="E230" s="97">
        <v>929364.74690000003</v>
      </c>
      <c r="F230" s="97">
        <v>139404.71203430297</v>
      </c>
      <c r="G230" s="81">
        <f t="shared" si="3"/>
        <v>4380906.331934303</v>
      </c>
    </row>
    <row r="231" spans="1:7" ht="18" x14ac:dyDescent="0.35">
      <c r="A231" s="95">
        <v>226</v>
      </c>
      <c r="B231" s="96" t="s">
        <v>45</v>
      </c>
      <c r="C231" s="96" t="s">
        <v>293</v>
      </c>
      <c r="D231" s="97">
        <v>3145809.3135000002</v>
      </c>
      <c r="E231" s="97">
        <v>882694.28119999997</v>
      </c>
      <c r="F231" s="97">
        <v>132404.14217933797</v>
      </c>
      <c r="G231" s="81">
        <f t="shared" si="3"/>
        <v>4160907.736879338</v>
      </c>
    </row>
    <row r="232" spans="1:7" ht="18" x14ac:dyDescent="0.35">
      <c r="A232" s="95">
        <v>227</v>
      </c>
      <c r="B232" s="96" t="s">
        <v>45</v>
      </c>
      <c r="C232" s="96" t="s">
        <v>294</v>
      </c>
      <c r="D232" s="97">
        <v>2081639.6412</v>
      </c>
      <c r="E232" s="97">
        <v>584094.97329999995</v>
      </c>
      <c r="F232" s="97">
        <v>87614.245994561919</v>
      </c>
      <c r="G232" s="81">
        <f t="shared" si="3"/>
        <v>2753348.860494562</v>
      </c>
    </row>
    <row r="233" spans="1:7" ht="36" x14ac:dyDescent="0.35">
      <c r="A233" s="95">
        <v>228</v>
      </c>
      <c r="B233" s="96" t="s">
        <v>45</v>
      </c>
      <c r="C233" s="96" t="s">
        <v>295</v>
      </c>
      <c r="D233" s="97">
        <v>2143109.3429</v>
      </c>
      <c r="E233" s="97">
        <v>601342.98439999996</v>
      </c>
      <c r="F233" s="97">
        <v>90201.447659548983</v>
      </c>
      <c r="G233" s="81">
        <f t="shared" si="3"/>
        <v>2834653.7749595488</v>
      </c>
    </row>
    <row r="234" spans="1:7" ht="36" x14ac:dyDescent="0.35">
      <c r="A234" s="95">
        <v>229</v>
      </c>
      <c r="B234" s="96" t="s">
        <v>45</v>
      </c>
      <c r="C234" s="96" t="s">
        <v>296</v>
      </c>
      <c r="D234" s="97">
        <v>2566041.0496</v>
      </c>
      <c r="E234" s="97">
        <v>720014.95770000003</v>
      </c>
      <c r="F234" s="97">
        <v>108002.24365445999</v>
      </c>
      <c r="G234" s="81">
        <f t="shared" si="3"/>
        <v>3394058.2509544604</v>
      </c>
    </row>
    <row r="235" spans="1:7" ht="18" x14ac:dyDescent="0.35">
      <c r="A235" s="95">
        <v>230</v>
      </c>
      <c r="B235" s="96" t="s">
        <v>45</v>
      </c>
      <c r="C235" s="96" t="s">
        <v>297</v>
      </c>
      <c r="D235" s="97">
        <v>2181042.1244000001</v>
      </c>
      <c r="E235" s="97">
        <v>611986.68400000001</v>
      </c>
      <c r="F235" s="97">
        <v>91798.002599541011</v>
      </c>
      <c r="G235" s="81">
        <f t="shared" si="3"/>
        <v>2884826.8109995411</v>
      </c>
    </row>
    <row r="236" spans="1:7" ht="36" x14ac:dyDescent="0.35">
      <c r="A236" s="95">
        <v>231</v>
      </c>
      <c r="B236" s="96" t="s">
        <v>45</v>
      </c>
      <c r="C236" s="96" t="s">
        <v>298</v>
      </c>
      <c r="D236" s="97">
        <v>2183048.2097</v>
      </c>
      <c r="E236" s="97">
        <v>612549.57889999996</v>
      </c>
      <c r="F236" s="97">
        <v>91882.436834540582</v>
      </c>
      <c r="G236" s="81">
        <f t="shared" si="3"/>
        <v>2887480.2254345408</v>
      </c>
    </row>
    <row r="237" spans="1:7" ht="18" x14ac:dyDescent="0.35">
      <c r="A237" s="95">
        <v>232</v>
      </c>
      <c r="B237" s="96" t="s">
        <v>45</v>
      </c>
      <c r="C237" s="96" t="s">
        <v>299</v>
      </c>
      <c r="D237" s="97">
        <v>2532517.9194999998</v>
      </c>
      <c r="E237" s="97">
        <v>710608.57849999995</v>
      </c>
      <c r="F237" s="97">
        <v>106591.28677446704</v>
      </c>
      <c r="G237" s="81">
        <f t="shared" si="3"/>
        <v>3349717.7847744669</v>
      </c>
    </row>
    <row r="238" spans="1:7" ht="18" x14ac:dyDescent="0.35">
      <c r="A238" s="95">
        <v>233</v>
      </c>
      <c r="B238" s="96" t="s">
        <v>45</v>
      </c>
      <c r="C238" s="96" t="s">
        <v>300</v>
      </c>
      <c r="D238" s="97">
        <v>2787346.8149000001</v>
      </c>
      <c r="E238" s="97">
        <v>782111.96169999999</v>
      </c>
      <c r="F238" s="97">
        <v>117316.79425441341</v>
      </c>
      <c r="G238" s="81">
        <f t="shared" si="3"/>
        <v>3686775.5708544133</v>
      </c>
    </row>
    <row r="239" spans="1:7" ht="18" x14ac:dyDescent="0.35">
      <c r="A239" s="95">
        <v>234</v>
      </c>
      <c r="B239" s="96" t="s">
        <v>45</v>
      </c>
      <c r="C239" s="96" t="s">
        <v>301</v>
      </c>
      <c r="D239" s="97">
        <v>2028203.8354</v>
      </c>
      <c r="E239" s="97">
        <v>569101.22270000004</v>
      </c>
      <c r="F239" s="97">
        <v>85365.183404573181</v>
      </c>
      <c r="G239" s="81">
        <f t="shared" si="3"/>
        <v>2682670.2415045733</v>
      </c>
    </row>
    <row r="240" spans="1:7" ht="18" x14ac:dyDescent="0.35">
      <c r="A240" s="95">
        <v>235</v>
      </c>
      <c r="B240" s="96" t="s">
        <v>45</v>
      </c>
      <c r="C240" s="96" t="s">
        <v>302</v>
      </c>
      <c r="D240" s="97">
        <v>3480171.5896000001</v>
      </c>
      <c r="E240" s="97">
        <v>976514.23010000004</v>
      </c>
      <c r="F240" s="97">
        <v>146477.13451426761</v>
      </c>
      <c r="G240" s="81">
        <f t="shared" si="3"/>
        <v>4603162.9542142674</v>
      </c>
    </row>
    <row r="241" spans="1:7" ht="18" x14ac:dyDescent="0.35">
      <c r="A241" s="95">
        <v>236</v>
      </c>
      <c r="B241" s="96" t="s">
        <v>45</v>
      </c>
      <c r="C241" s="96" t="s">
        <v>303</v>
      </c>
      <c r="D241" s="97">
        <v>3581650.2379000001</v>
      </c>
      <c r="E241" s="97">
        <v>1004988.4997</v>
      </c>
      <c r="F241" s="97">
        <v>150748.27495424627</v>
      </c>
      <c r="G241" s="81">
        <f t="shared" si="3"/>
        <v>4737387.0125542469</v>
      </c>
    </row>
    <row r="242" spans="1:7" ht="18" x14ac:dyDescent="0.35">
      <c r="A242" s="95">
        <v>237</v>
      </c>
      <c r="B242" s="96" t="s">
        <v>45</v>
      </c>
      <c r="C242" s="96" t="s">
        <v>304</v>
      </c>
      <c r="D242" s="97">
        <v>2807323.4933000002</v>
      </c>
      <c r="E242" s="97">
        <v>787717.29189999995</v>
      </c>
      <c r="F242" s="97">
        <v>118157.5937844092</v>
      </c>
      <c r="G242" s="81">
        <f t="shared" si="3"/>
        <v>3713198.3789844094</v>
      </c>
    </row>
    <row r="243" spans="1:7" ht="36" x14ac:dyDescent="0.35">
      <c r="A243" s="95">
        <v>238</v>
      </c>
      <c r="B243" s="96" t="s">
        <v>45</v>
      </c>
      <c r="C243" s="96" t="s">
        <v>305</v>
      </c>
      <c r="D243" s="97">
        <v>2677274.8262</v>
      </c>
      <c r="E243" s="97">
        <v>751226.45490000001</v>
      </c>
      <c r="F243" s="97">
        <v>112683.96823443657</v>
      </c>
      <c r="G243" s="81">
        <f t="shared" si="3"/>
        <v>3541185.2493344368</v>
      </c>
    </row>
    <row r="244" spans="1:7" ht="36" x14ac:dyDescent="0.35">
      <c r="A244" s="95">
        <v>239</v>
      </c>
      <c r="B244" s="96" t="s">
        <v>45</v>
      </c>
      <c r="C244" s="96" t="s">
        <v>306</v>
      </c>
      <c r="D244" s="97">
        <v>2922025.1861999999</v>
      </c>
      <c r="E244" s="97">
        <v>819901.86450000003</v>
      </c>
      <c r="F244" s="97">
        <v>122985.27967438508</v>
      </c>
      <c r="G244" s="81">
        <f t="shared" si="3"/>
        <v>3864912.3303743852</v>
      </c>
    </row>
    <row r="245" spans="1:7" ht="18" x14ac:dyDescent="0.35">
      <c r="A245" s="95">
        <v>240</v>
      </c>
      <c r="B245" s="96" t="s">
        <v>45</v>
      </c>
      <c r="C245" s="96" t="s">
        <v>307</v>
      </c>
      <c r="D245" s="97">
        <v>2563223.0915999999</v>
      </c>
      <c r="E245" s="97">
        <v>719224.25639999995</v>
      </c>
      <c r="F245" s="97">
        <v>107883.63845946058</v>
      </c>
      <c r="G245" s="81">
        <f t="shared" si="3"/>
        <v>3390330.9864594601</v>
      </c>
    </row>
    <row r="246" spans="1:7" ht="18" x14ac:dyDescent="0.35">
      <c r="A246" s="95">
        <v>241</v>
      </c>
      <c r="B246" s="96" t="s">
        <v>45</v>
      </c>
      <c r="C246" s="96" t="s">
        <v>308</v>
      </c>
      <c r="D246" s="97">
        <v>2102190.9877999998</v>
      </c>
      <c r="E246" s="97">
        <v>589861.55169999995</v>
      </c>
      <c r="F246" s="97">
        <v>88479.232754557597</v>
      </c>
      <c r="G246" s="81">
        <f t="shared" si="3"/>
        <v>2780531.7722545573</v>
      </c>
    </row>
    <row r="247" spans="1:7" ht="18" x14ac:dyDescent="0.35">
      <c r="A247" s="95">
        <v>242</v>
      </c>
      <c r="B247" s="96" t="s">
        <v>45</v>
      </c>
      <c r="C247" s="96" t="s">
        <v>309</v>
      </c>
      <c r="D247" s="97">
        <v>2615964.6022999999</v>
      </c>
      <c r="E247" s="97">
        <v>734023.19220000005</v>
      </c>
      <c r="F247" s="97">
        <v>110103.47882944948</v>
      </c>
      <c r="G247" s="81">
        <f t="shared" si="3"/>
        <v>3460091.2733294494</v>
      </c>
    </row>
    <row r="248" spans="1:7" ht="18" x14ac:dyDescent="0.35">
      <c r="A248" s="95">
        <v>243</v>
      </c>
      <c r="B248" s="96" t="s">
        <v>46</v>
      </c>
      <c r="C248" s="96" t="s">
        <v>310</v>
      </c>
      <c r="D248" s="97">
        <v>3073814.0706000002</v>
      </c>
      <c r="E248" s="97">
        <v>862492.86950000003</v>
      </c>
      <c r="F248" s="97">
        <v>129373.93042435312</v>
      </c>
      <c r="G248" s="81">
        <f t="shared" si="3"/>
        <v>4065680.8705243533</v>
      </c>
    </row>
    <row r="249" spans="1:7" ht="18" x14ac:dyDescent="0.35">
      <c r="A249" s="95">
        <v>244</v>
      </c>
      <c r="B249" s="96" t="s">
        <v>46</v>
      </c>
      <c r="C249" s="96" t="s">
        <v>311</v>
      </c>
      <c r="D249" s="97">
        <v>2338964.7993000001</v>
      </c>
      <c r="E249" s="97">
        <v>656298.79200000002</v>
      </c>
      <c r="F249" s="97">
        <v>98444.818799507775</v>
      </c>
      <c r="G249" s="81">
        <f t="shared" si="3"/>
        <v>3093708.4100995078</v>
      </c>
    </row>
    <row r="250" spans="1:7" ht="18" x14ac:dyDescent="0.35">
      <c r="A250" s="95">
        <v>245</v>
      </c>
      <c r="B250" s="96" t="s">
        <v>46</v>
      </c>
      <c r="C250" s="96" t="s">
        <v>312</v>
      </c>
      <c r="D250" s="97">
        <v>2230170.0488999998</v>
      </c>
      <c r="E250" s="97">
        <v>625771.67020000005</v>
      </c>
      <c r="F250" s="97">
        <v>93865.750529530676</v>
      </c>
      <c r="G250" s="81">
        <f t="shared" si="3"/>
        <v>2949807.4696295303</v>
      </c>
    </row>
    <row r="251" spans="1:7" ht="18" x14ac:dyDescent="0.35">
      <c r="A251" s="95">
        <v>246</v>
      </c>
      <c r="B251" s="96" t="s">
        <v>46</v>
      </c>
      <c r="C251" s="96" t="s">
        <v>313</v>
      </c>
      <c r="D251" s="97">
        <v>2302771.6485000001</v>
      </c>
      <c r="E251" s="97">
        <v>646143.22180000006</v>
      </c>
      <c r="F251" s="97">
        <v>96921.483269515404</v>
      </c>
      <c r="G251" s="81">
        <f t="shared" si="3"/>
        <v>3045836.3535695155</v>
      </c>
    </row>
    <row r="252" spans="1:7" ht="36" x14ac:dyDescent="0.35">
      <c r="A252" s="95">
        <v>247</v>
      </c>
      <c r="B252" s="96" t="s">
        <v>46</v>
      </c>
      <c r="C252" s="96" t="s">
        <v>314</v>
      </c>
      <c r="D252" s="97">
        <v>2439083.9190000002</v>
      </c>
      <c r="E252" s="97">
        <v>684391.58640000003</v>
      </c>
      <c r="F252" s="97">
        <v>102658.73795948671</v>
      </c>
      <c r="G252" s="81">
        <f t="shared" si="3"/>
        <v>3226134.243359487</v>
      </c>
    </row>
    <row r="253" spans="1:7" ht="18" x14ac:dyDescent="0.35">
      <c r="A253" s="95">
        <v>248</v>
      </c>
      <c r="B253" s="96" t="s">
        <v>46</v>
      </c>
      <c r="C253" s="96" t="s">
        <v>315</v>
      </c>
      <c r="D253" s="97">
        <v>2486422.3048</v>
      </c>
      <c r="E253" s="97">
        <v>697674.43940000003</v>
      </c>
      <c r="F253" s="97">
        <v>104651.16590947674</v>
      </c>
      <c r="G253" s="81">
        <f t="shared" si="3"/>
        <v>3288747.9101094767</v>
      </c>
    </row>
    <row r="254" spans="1:7" ht="18" x14ac:dyDescent="0.35">
      <c r="A254" s="95">
        <v>249</v>
      </c>
      <c r="B254" s="96" t="s">
        <v>46</v>
      </c>
      <c r="C254" s="96" t="s">
        <v>316</v>
      </c>
      <c r="D254" s="97">
        <v>2048827.4187</v>
      </c>
      <c r="E254" s="97">
        <v>574888.07030000002</v>
      </c>
      <c r="F254" s="97">
        <v>86233.210544568836</v>
      </c>
      <c r="G254" s="81">
        <f t="shared" si="3"/>
        <v>2709948.699544569</v>
      </c>
    </row>
    <row r="255" spans="1:7" ht="18" x14ac:dyDescent="0.35">
      <c r="A255" s="95">
        <v>250</v>
      </c>
      <c r="B255" s="96" t="s">
        <v>46</v>
      </c>
      <c r="C255" s="96" t="s">
        <v>317</v>
      </c>
      <c r="D255" s="97">
        <v>2523991.4813999999</v>
      </c>
      <c r="E255" s="97">
        <v>708216.11369999999</v>
      </c>
      <c r="F255" s="97">
        <v>106232.41705446882</v>
      </c>
      <c r="G255" s="81">
        <f t="shared" si="3"/>
        <v>3338440.0121544688</v>
      </c>
    </row>
    <row r="256" spans="1:7" ht="18" x14ac:dyDescent="0.35">
      <c r="A256" s="95">
        <v>251</v>
      </c>
      <c r="B256" s="96" t="s">
        <v>46</v>
      </c>
      <c r="C256" s="96" t="s">
        <v>318</v>
      </c>
      <c r="D256" s="97">
        <v>2700570.5614</v>
      </c>
      <c r="E256" s="97">
        <v>757763.09149999998</v>
      </c>
      <c r="F256" s="97">
        <v>113664.46372443167</v>
      </c>
      <c r="G256" s="81">
        <f t="shared" si="3"/>
        <v>3571998.1166244317</v>
      </c>
    </row>
    <row r="257" spans="1:7" ht="18" x14ac:dyDescent="0.35">
      <c r="A257" s="95">
        <v>252</v>
      </c>
      <c r="B257" s="96" t="s">
        <v>46</v>
      </c>
      <c r="C257" s="96" t="s">
        <v>319</v>
      </c>
      <c r="D257" s="97">
        <v>2358191.1494</v>
      </c>
      <c r="E257" s="97">
        <v>661693.58479999995</v>
      </c>
      <c r="F257" s="97">
        <v>99254.037719503714</v>
      </c>
      <c r="G257" s="81">
        <f t="shared" si="3"/>
        <v>3119138.7719195033</v>
      </c>
    </row>
    <row r="258" spans="1:7" ht="18" x14ac:dyDescent="0.35">
      <c r="A258" s="95">
        <v>253</v>
      </c>
      <c r="B258" s="96" t="s">
        <v>46</v>
      </c>
      <c r="C258" s="96" t="s">
        <v>320</v>
      </c>
      <c r="D258" s="97">
        <v>2527190.6405000002</v>
      </c>
      <c r="E258" s="97">
        <v>709113.77760000003</v>
      </c>
      <c r="F258" s="97">
        <v>106367.06663946816</v>
      </c>
      <c r="G258" s="81">
        <f t="shared" si="3"/>
        <v>3342671.4847394684</v>
      </c>
    </row>
    <row r="259" spans="1:7" ht="18" x14ac:dyDescent="0.35">
      <c r="A259" s="95">
        <v>254</v>
      </c>
      <c r="B259" s="96" t="s">
        <v>46</v>
      </c>
      <c r="C259" s="96" t="s">
        <v>321</v>
      </c>
      <c r="D259" s="97">
        <v>1773482.0284</v>
      </c>
      <c r="E259" s="97">
        <v>497627.88789999997</v>
      </c>
      <c r="F259" s="97">
        <v>74644.183184626774</v>
      </c>
      <c r="G259" s="81">
        <f t="shared" si="3"/>
        <v>2345754.0994846267</v>
      </c>
    </row>
    <row r="260" spans="1:7" ht="36" x14ac:dyDescent="0.35">
      <c r="A260" s="95">
        <v>255</v>
      </c>
      <c r="B260" s="96" t="s">
        <v>46</v>
      </c>
      <c r="C260" s="96" t="s">
        <v>322</v>
      </c>
      <c r="D260" s="97">
        <v>2247768.7974999999</v>
      </c>
      <c r="E260" s="97">
        <v>630709.76820000005</v>
      </c>
      <c r="F260" s="97">
        <v>94606.465229526977</v>
      </c>
      <c r="G260" s="81">
        <f t="shared" si="3"/>
        <v>2973085.0309295272</v>
      </c>
    </row>
    <row r="261" spans="1:7" ht="18" x14ac:dyDescent="0.35">
      <c r="A261" s="95">
        <v>256</v>
      </c>
      <c r="B261" s="96" t="s">
        <v>46</v>
      </c>
      <c r="C261" s="96" t="s">
        <v>323</v>
      </c>
      <c r="D261" s="97">
        <v>2193456.2746000001</v>
      </c>
      <c r="E261" s="97">
        <v>615470.01639999996</v>
      </c>
      <c r="F261" s="97">
        <v>92320.502459538387</v>
      </c>
      <c r="G261" s="81">
        <f t="shared" si="3"/>
        <v>2901246.7934595384</v>
      </c>
    </row>
    <row r="262" spans="1:7" ht="18" x14ac:dyDescent="0.35">
      <c r="A262" s="95">
        <v>257</v>
      </c>
      <c r="B262" s="96" t="s">
        <v>46</v>
      </c>
      <c r="C262" s="96" t="s">
        <v>324</v>
      </c>
      <c r="D262" s="97">
        <v>2352511.4419999998</v>
      </c>
      <c r="E262" s="97">
        <v>660099.8946</v>
      </c>
      <c r="F262" s="97">
        <v>99014.984189504918</v>
      </c>
      <c r="G262" s="81">
        <f t="shared" si="3"/>
        <v>3111626.3207895048</v>
      </c>
    </row>
    <row r="263" spans="1:7" ht="18" x14ac:dyDescent="0.35">
      <c r="A263" s="95">
        <v>258</v>
      </c>
      <c r="B263" s="96" t="s">
        <v>46</v>
      </c>
      <c r="C263" s="96" t="s">
        <v>325</v>
      </c>
      <c r="D263" s="97">
        <v>2286824.6096000001</v>
      </c>
      <c r="E263" s="97">
        <v>641668.58319999999</v>
      </c>
      <c r="F263" s="97">
        <v>96250.287479518738</v>
      </c>
      <c r="G263" s="81">
        <f t="shared" ref="G263:G326" si="4">SUM(D263:F263)</f>
        <v>3024743.4802795192</v>
      </c>
    </row>
    <row r="264" spans="1:7" ht="18" x14ac:dyDescent="0.35">
      <c r="A264" s="95">
        <v>259</v>
      </c>
      <c r="B264" s="96" t="s">
        <v>47</v>
      </c>
      <c r="C264" s="96" t="s">
        <v>326</v>
      </c>
      <c r="D264" s="97">
        <v>2864641.6324999998</v>
      </c>
      <c r="E264" s="97">
        <v>803800.4007</v>
      </c>
      <c r="F264" s="97">
        <v>120570.06010439714</v>
      </c>
      <c r="G264" s="81">
        <f t="shared" si="4"/>
        <v>3789012.0933043971</v>
      </c>
    </row>
    <row r="265" spans="1:7" ht="18" x14ac:dyDescent="0.35">
      <c r="A265" s="95">
        <v>260</v>
      </c>
      <c r="B265" s="96" t="s">
        <v>47</v>
      </c>
      <c r="C265" s="96" t="s">
        <v>327</v>
      </c>
      <c r="D265" s="97">
        <v>2413666.4489000002</v>
      </c>
      <c r="E265" s="97">
        <v>677259.60439999995</v>
      </c>
      <c r="F265" s="97">
        <v>101588.94065949204</v>
      </c>
      <c r="G265" s="81">
        <f t="shared" si="4"/>
        <v>3192514.9939594921</v>
      </c>
    </row>
    <row r="266" spans="1:7" ht="18" x14ac:dyDescent="0.35">
      <c r="A266" s="95">
        <v>261</v>
      </c>
      <c r="B266" s="96" t="s">
        <v>47</v>
      </c>
      <c r="C266" s="96" t="s">
        <v>328</v>
      </c>
      <c r="D266" s="97">
        <v>3267153.3612000002</v>
      </c>
      <c r="E266" s="97">
        <v>916742.6568</v>
      </c>
      <c r="F266" s="97">
        <v>137511.39851931244</v>
      </c>
      <c r="G266" s="81">
        <f t="shared" si="4"/>
        <v>4321407.4165193122</v>
      </c>
    </row>
    <row r="267" spans="1:7" ht="18" x14ac:dyDescent="0.35">
      <c r="A267" s="95">
        <v>262</v>
      </c>
      <c r="B267" s="96" t="s">
        <v>47</v>
      </c>
      <c r="C267" s="96" t="s">
        <v>329</v>
      </c>
      <c r="D267" s="97">
        <v>3071244.1757999999</v>
      </c>
      <c r="E267" s="97">
        <v>861771.77320000005</v>
      </c>
      <c r="F267" s="97">
        <v>129265.76597935367</v>
      </c>
      <c r="G267" s="81">
        <f t="shared" si="4"/>
        <v>4062281.7149793538</v>
      </c>
    </row>
    <row r="268" spans="1:7" ht="18" x14ac:dyDescent="0.35">
      <c r="A268" s="95">
        <v>263</v>
      </c>
      <c r="B268" s="96" t="s">
        <v>47</v>
      </c>
      <c r="C268" s="96" t="s">
        <v>330</v>
      </c>
      <c r="D268" s="97">
        <v>2969539.4251999999</v>
      </c>
      <c r="E268" s="97">
        <v>833234.06070000003</v>
      </c>
      <c r="F268" s="97">
        <v>124985.10910437508</v>
      </c>
      <c r="G268" s="81">
        <f t="shared" si="4"/>
        <v>3927758.5950043746</v>
      </c>
    </row>
    <row r="269" spans="1:7" ht="18" x14ac:dyDescent="0.35">
      <c r="A269" s="95">
        <v>264</v>
      </c>
      <c r="B269" s="96" t="s">
        <v>47</v>
      </c>
      <c r="C269" s="96" t="s">
        <v>331</v>
      </c>
      <c r="D269" s="97">
        <v>2855117.9649</v>
      </c>
      <c r="E269" s="97">
        <v>801128.11959999998</v>
      </c>
      <c r="F269" s="97">
        <v>120169.21793939914</v>
      </c>
      <c r="G269" s="81">
        <f t="shared" si="4"/>
        <v>3776415.3024393991</v>
      </c>
    </row>
    <row r="270" spans="1:7" ht="18" x14ac:dyDescent="0.35">
      <c r="A270" s="95">
        <v>265</v>
      </c>
      <c r="B270" s="96" t="s">
        <v>47</v>
      </c>
      <c r="C270" s="96" t="s">
        <v>332</v>
      </c>
      <c r="D270" s="97">
        <v>2882772.3957000002</v>
      </c>
      <c r="E270" s="97">
        <v>808887.77870000002</v>
      </c>
      <c r="F270" s="97">
        <v>121333.16680439333</v>
      </c>
      <c r="G270" s="81">
        <f t="shared" si="4"/>
        <v>3812993.3412043937</v>
      </c>
    </row>
    <row r="271" spans="1:7" ht="18" x14ac:dyDescent="0.35">
      <c r="A271" s="95">
        <v>266</v>
      </c>
      <c r="B271" s="96" t="s">
        <v>47</v>
      </c>
      <c r="C271" s="96" t="s">
        <v>333</v>
      </c>
      <c r="D271" s="97">
        <v>3120074.372</v>
      </c>
      <c r="E271" s="97">
        <v>875473.21869999997</v>
      </c>
      <c r="F271" s="97">
        <v>131320.9828043434</v>
      </c>
      <c r="G271" s="81">
        <f t="shared" si="4"/>
        <v>4126868.5735043436</v>
      </c>
    </row>
    <row r="272" spans="1:7" ht="18" x14ac:dyDescent="0.35">
      <c r="A272" s="95">
        <v>267</v>
      </c>
      <c r="B272" s="96" t="s">
        <v>47</v>
      </c>
      <c r="C272" s="96" t="s">
        <v>334</v>
      </c>
      <c r="D272" s="97">
        <v>2839037.8711000001</v>
      </c>
      <c r="E272" s="97">
        <v>796616.14650000003</v>
      </c>
      <c r="F272" s="97">
        <v>119492.42197440253</v>
      </c>
      <c r="G272" s="81">
        <f t="shared" si="4"/>
        <v>3755146.4395744023</v>
      </c>
    </row>
    <row r="273" spans="1:7" ht="18" x14ac:dyDescent="0.35">
      <c r="A273" s="95">
        <v>268</v>
      </c>
      <c r="B273" s="96" t="s">
        <v>47</v>
      </c>
      <c r="C273" s="96" t="s">
        <v>335</v>
      </c>
      <c r="D273" s="97">
        <v>2654975.9742000001</v>
      </c>
      <c r="E273" s="97">
        <v>744969.53749999998</v>
      </c>
      <c r="F273" s="97">
        <v>111745.43062444126</v>
      </c>
      <c r="G273" s="81">
        <f t="shared" si="4"/>
        <v>3511690.9423244414</v>
      </c>
    </row>
    <row r="274" spans="1:7" ht="18" x14ac:dyDescent="0.35">
      <c r="A274" s="95">
        <v>269</v>
      </c>
      <c r="B274" s="96" t="s">
        <v>47</v>
      </c>
      <c r="C274" s="96" t="s">
        <v>336</v>
      </c>
      <c r="D274" s="97">
        <v>2779581.3782000002</v>
      </c>
      <c r="E274" s="97">
        <v>779933.02910000004</v>
      </c>
      <c r="F274" s="97">
        <v>116989.95436441505</v>
      </c>
      <c r="G274" s="81">
        <f t="shared" si="4"/>
        <v>3676504.3616644153</v>
      </c>
    </row>
    <row r="275" spans="1:7" ht="18" x14ac:dyDescent="0.35">
      <c r="A275" s="95">
        <v>270</v>
      </c>
      <c r="B275" s="96" t="s">
        <v>47</v>
      </c>
      <c r="C275" s="96" t="s">
        <v>337</v>
      </c>
      <c r="D275" s="97">
        <v>2698778.6606999999</v>
      </c>
      <c r="E275" s="97">
        <v>757260.29539999994</v>
      </c>
      <c r="F275" s="97">
        <v>113589.04430943204</v>
      </c>
      <c r="G275" s="81">
        <f t="shared" si="4"/>
        <v>3569628.0004094322</v>
      </c>
    </row>
    <row r="276" spans="1:7" ht="18" x14ac:dyDescent="0.35">
      <c r="A276" s="95">
        <v>271</v>
      </c>
      <c r="B276" s="96" t="s">
        <v>47</v>
      </c>
      <c r="C276" s="96" t="s">
        <v>338</v>
      </c>
      <c r="D276" s="97">
        <v>3495271.4139</v>
      </c>
      <c r="E276" s="97">
        <v>980751.14569999999</v>
      </c>
      <c r="F276" s="97">
        <v>147112.67185426442</v>
      </c>
      <c r="G276" s="81">
        <f t="shared" si="4"/>
        <v>4623135.2314542644</v>
      </c>
    </row>
    <row r="277" spans="1:7" ht="18" x14ac:dyDescent="0.35">
      <c r="A277" s="95">
        <v>272</v>
      </c>
      <c r="B277" s="96" t="s">
        <v>47</v>
      </c>
      <c r="C277" s="96" t="s">
        <v>339</v>
      </c>
      <c r="D277" s="97">
        <v>2398247.8347</v>
      </c>
      <c r="E277" s="97">
        <v>672933.23840000003</v>
      </c>
      <c r="F277" s="97">
        <v>100939.98575949531</v>
      </c>
      <c r="G277" s="81">
        <f t="shared" si="4"/>
        <v>3172121.0588594954</v>
      </c>
    </row>
    <row r="278" spans="1:7" ht="18" x14ac:dyDescent="0.35">
      <c r="A278" s="95">
        <v>273</v>
      </c>
      <c r="B278" s="96" t="s">
        <v>47</v>
      </c>
      <c r="C278" s="96" t="s">
        <v>340</v>
      </c>
      <c r="D278" s="97">
        <v>2654472.5129</v>
      </c>
      <c r="E278" s="97">
        <v>744828.26939999999</v>
      </c>
      <c r="F278" s="97">
        <v>111724.24040944137</v>
      </c>
      <c r="G278" s="81">
        <f t="shared" si="4"/>
        <v>3511025.0227094414</v>
      </c>
    </row>
    <row r="279" spans="1:7" ht="18" x14ac:dyDescent="0.35">
      <c r="A279" s="95">
        <v>274</v>
      </c>
      <c r="B279" s="96" t="s">
        <v>47</v>
      </c>
      <c r="C279" s="96" t="s">
        <v>341</v>
      </c>
      <c r="D279" s="97">
        <v>3014118.1444999999</v>
      </c>
      <c r="E279" s="97">
        <v>845742.5686</v>
      </c>
      <c r="F279" s="97">
        <v>126861.38528936569</v>
      </c>
      <c r="G279" s="81">
        <f t="shared" si="4"/>
        <v>3986722.0983893657</v>
      </c>
    </row>
    <row r="280" spans="1:7" ht="18" x14ac:dyDescent="0.35">
      <c r="A280" s="95">
        <v>275</v>
      </c>
      <c r="B280" s="96" t="s">
        <v>47</v>
      </c>
      <c r="C280" s="96" t="s">
        <v>342</v>
      </c>
      <c r="D280" s="97">
        <v>2496106.3942</v>
      </c>
      <c r="E280" s="97">
        <v>700391.73389999999</v>
      </c>
      <c r="F280" s="97">
        <v>105058.76008447471</v>
      </c>
      <c r="G280" s="81">
        <f t="shared" si="4"/>
        <v>3301556.8881844748</v>
      </c>
    </row>
    <row r="281" spans="1:7" ht="18" x14ac:dyDescent="0.35">
      <c r="A281" s="95">
        <v>276</v>
      </c>
      <c r="B281" s="96" t="s">
        <v>48</v>
      </c>
      <c r="C281" s="96" t="s">
        <v>343</v>
      </c>
      <c r="D281" s="97">
        <v>3982581.7085000002</v>
      </c>
      <c r="E281" s="97">
        <v>1117487.3452999999</v>
      </c>
      <c r="F281" s="97">
        <v>167623.10179416186</v>
      </c>
      <c r="G281" s="81">
        <f t="shared" si="4"/>
        <v>5267692.1555941617</v>
      </c>
    </row>
    <row r="282" spans="1:7" ht="18" x14ac:dyDescent="0.35">
      <c r="A282" s="95">
        <v>277</v>
      </c>
      <c r="B282" s="96" t="s">
        <v>48</v>
      </c>
      <c r="C282" s="96" t="s">
        <v>344</v>
      </c>
      <c r="D282" s="97">
        <v>2892280.2492999998</v>
      </c>
      <c r="E282" s="97">
        <v>811555.62250000006</v>
      </c>
      <c r="F282" s="97">
        <v>121733.34337439133</v>
      </c>
      <c r="G282" s="81">
        <f t="shared" si="4"/>
        <v>3825569.2151743914</v>
      </c>
    </row>
    <row r="283" spans="1:7" ht="18" x14ac:dyDescent="0.35">
      <c r="A283" s="95">
        <v>278</v>
      </c>
      <c r="B283" s="96" t="s">
        <v>48</v>
      </c>
      <c r="C283" s="96" t="s">
        <v>844</v>
      </c>
      <c r="D283" s="97">
        <v>2911016.5252</v>
      </c>
      <c r="E283" s="97">
        <v>816812.90350000001</v>
      </c>
      <c r="F283" s="97">
        <v>122521.93552438739</v>
      </c>
      <c r="G283" s="81">
        <f t="shared" si="4"/>
        <v>3850351.3642243873</v>
      </c>
    </row>
    <row r="284" spans="1:7" ht="18" x14ac:dyDescent="0.35">
      <c r="A284" s="95">
        <v>279</v>
      </c>
      <c r="B284" s="96" t="s">
        <v>48</v>
      </c>
      <c r="C284" s="96" t="s">
        <v>345</v>
      </c>
      <c r="D284" s="97">
        <v>3171945.3122</v>
      </c>
      <c r="E284" s="97">
        <v>890027.87780000002</v>
      </c>
      <c r="F284" s="97">
        <v>133504.18166933247</v>
      </c>
      <c r="G284" s="81">
        <f t="shared" si="4"/>
        <v>4195477.3716693325</v>
      </c>
    </row>
    <row r="285" spans="1:7" ht="18" x14ac:dyDescent="0.35">
      <c r="A285" s="95">
        <v>280</v>
      </c>
      <c r="B285" s="96" t="s">
        <v>48</v>
      </c>
      <c r="C285" s="96" t="s">
        <v>346</v>
      </c>
      <c r="D285" s="97">
        <v>3085150.9219</v>
      </c>
      <c r="E285" s="97">
        <v>865673.91859999998</v>
      </c>
      <c r="F285" s="97">
        <v>129851.08778935074</v>
      </c>
      <c r="G285" s="81">
        <f t="shared" si="4"/>
        <v>4080675.9282893506</v>
      </c>
    </row>
    <row r="286" spans="1:7" ht="18" x14ac:dyDescent="0.35">
      <c r="A286" s="95">
        <v>281</v>
      </c>
      <c r="B286" s="96" t="s">
        <v>48</v>
      </c>
      <c r="C286" s="96" t="s">
        <v>48</v>
      </c>
      <c r="D286" s="97">
        <v>3359337.4501999998</v>
      </c>
      <c r="E286" s="97">
        <v>942608.93160000001</v>
      </c>
      <c r="F286" s="97">
        <v>141391.33973929303</v>
      </c>
      <c r="G286" s="81">
        <f t="shared" si="4"/>
        <v>4443337.7215392925</v>
      </c>
    </row>
    <row r="287" spans="1:7" ht="18" x14ac:dyDescent="0.35">
      <c r="A287" s="95">
        <v>282</v>
      </c>
      <c r="B287" s="96" t="s">
        <v>48</v>
      </c>
      <c r="C287" s="96" t="s">
        <v>347</v>
      </c>
      <c r="D287" s="97">
        <v>2634030.9879999999</v>
      </c>
      <c r="E287" s="97">
        <v>739092.50619999995</v>
      </c>
      <c r="F287" s="97">
        <v>110863.87592944567</v>
      </c>
      <c r="G287" s="81">
        <f t="shared" si="4"/>
        <v>3483987.3701294451</v>
      </c>
    </row>
    <row r="288" spans="1:7" ht="18" x14ac:dyDescent="0.35">
      <c r="A288" s="95">
        <v>283</v>
      </c>
      <c r="B288" s="96" t="s">
        <v>48</v>
      </c>
      <c r="C288" s="96" t="s">
        <v>348</v>
      </c>
      <c r="D288" s="97">
        <v>2825483.4270000001</v>
      </c>
      <c r="E288" s="97">
        <v>792812.85490000003</v>
      </c>
      <c r="F288" s="97">
        <v>118921.92823440539</v>
      </c>
      <c r="G288" s="81">
        <f t="shared" si="4"/>
        <v>3737218.2101344056</v>
      </c>
    </row>
    <row r="289" spans="1:7" ht="18" x14ac:dyDescent="0.35">
      <c r="A289" s="95">
        <v>284</v>
      </c>
      <c r="B289" s="96" t="s">
        <v>48</v>
      </c>
      <c r="C289" s="96" t="s">
        <v>349</v>
      </c>
      <c r="D289" s="97">
        <v>2575943.8769999999</v>
      </c>
      <c r="E289" s="97">
        <v>722793.6287</v>
      </c>
      <c r="F289" s="97">
        <v>108419.0443044579</v>
      </c>
      <c r="G289" s="81">
        <f t="shared" si="4"/>
        <v>3407156.5500044576</v>
      </c>
    </row>
    <row r="290" spans="1:7" ht="18" x14ac:dyDescent="0.35">
      <c r="A290" s="95">
        <v>285</v>
      </c>
      <c r="B290" s="96" t="s">
        <v>48</v>
      </c>
      <c r="C290" s="96" t="s">
        <v>350</v>
      </c>
      <c r="D290" s="97">
        <v>2442956.6690000002</v>
      </c>
      <c r="E290" s="97">
        <v>685478.25569999998</v>
      </c>
      <c r="F290" s="97">
        <v>102821.73835448589</v>
      </c>
      <c r="G290" s="81">
        <f t="shared" si="4"/>
        <v>3231256.6630544863</v>
      </c>
    </row>
    <row r="291" spans="1:7" ht="18" x14ac:dyDescent="0.35">
      <c r="A291" s="95">
        <v>286</v>
      </c>
      <c r="B291" s="96" t="s">
        <v>48</v>
      </c>
      <c r="C291" s="96" t="s">
        <v>351</v>
      </c>
      <c r="D291" s="97">
        <v>3334239.6609</v>
      </c>
      <c r="E291" s="97">
        <v>935566.65</v>
      </c>
      <c r="F291" s="97">
        <v>140334.99749929833</v>
      </c>
      <c r="G291" s="81">
        <f t="shared" si="4"/>
        <v>4410141.3083992982</v>
      </c>
    </row>
    <row r="292" spans="1:7" ht="18" x14ac:dyDescent="0.35">
      <c r="A292" s="95">
        <v>287</v>
      </c>
      <c r="B292" s="96" t="s">
        <v>49</v>
      </c>
      <c r="C292" s="96" t="s">
        <v>352</v>
      </c>
      <c r="D292" s="97">
        <v>2606362.39</v>
      </c>
      <c r="E292" s="97">
        <v>731328.87190000003</v>
      </c>
      <c r="F292" s="97">
        <v>109699.33078445151</v>
      </c>
      <c r="G292" s="81">
        <f t="shared" si="4"/>
        <v>3447390.592684452</v>
      </c>
    </row>
    <row r="293" spans="1:7" ht="18" x14ac:dyDescent="0.35">
      <c r="A293" s="95">
        <v>288</v>
      </c>
      <c r="B293" s="96" t="s">
        <v>49</v>
      </c>
      <c r="C293" s="96" t="s">
        <v>353</v>
      </c>
      <c r="D293" s="97">
        <v>2452718.3862999999</v>
      </c>
      <c r="E293" s="97">
        <v>688217.3321</v>
      </c>
      <c r="F293" s="97">
        <v>103232.59981448384</v>
      </c>
      <c r="G293" s="81">
        <f t="shared" si="4"/>
        <v>3244168.3182144836</v>
      </c>
    </row>
    <row r="294" spans="1:7" ht="18" x14ac:dyDescent="0.35">
      <c r="A294" s="95">
        <v>289</v>
      </c>
      <c r="B294" s="96" t="s">
        <v>49</v>
      </c>
      <c r="C294" s="96" t="s">
        <v>354</v>
      </c>
      <c r="D294" s="97">
        <v>2253286.8187000002</v>
      </c>
      <c r="E294" s="97">
        <v>632258.09030000004</v>
      </c>
      <c r="F294" s="97">
        <v>94838.713544525803</v>
      </c>
      <c r="G294" s="81">
        <f t="shared" si="4"/>
        <v>2980383.6225445257</v>
      </c>
    </row>
    <row r="295" spans="1:7" ht="36" x14ac:dyDescent="0.35">
      <c r="A295" s="95">
        <v>290</v>
      </c>
      <c r="B295" s="96" t="s">
        <v>49</v>
      </c>
      <c r="C295" s="96" t="s">
        <v>355</v>
      </c>
      <c r="D295" s="97">
        <v>2396544.3531999998</v>
      </c>
      <c r="E295" s="97">
        <v>672455.25219999999</v>
      </c>
      <c r="F295" s="97">
        <v>100868.28782949565</v>
      </c>
      <c r="G295" s="81">
        <f t="shared" si="4"/>
        <v>3169867.8932294953</v>
      </c>
    </row>
    <row r="296" spans="1:7" ht="18" x14ac:dyDescent="0.35">
      <c r="A296" s="95">
        <v>291</v>
      </c>
      <c r="B296" s="96" t="s">
        <v>49</v>
      </c>
      <c r="C296" s="96" t="s">
        <v>356</v>
      </c>
      <c r="D296" s="97">
        <v>2569829.6304000001</v>
      </c>
      <c r="E296" s="97">
        <v>721078.00959999999</v>
      </c>
      <c r="F296" s="97">
        <v>108161.70143945918</v>
      </c>
      <c r="G296" s="81">
        <f t="shared" si="4"/>
        <v>3399069.3414394595</v>
      </c>
    </row>
    <row r="297" spans="1:7" ht="18" x14ac:dyDescent="0.35">
      <c r="A297" s="95">
        <v>292</v>
      </c>
      <c r="B297" s="96" t="s">
        <v>49</v>
      </c>
      <c r="C297" s="96" t="s">
        <v>357</v>
      </c>
      <c r="D297" s="97">
        <v>2578434.6360999998</v>
      </c>
      <c r="E297" s="97">
        <v>723492.52</v>
      </c>
      <c r="F297" s="97">
        <v>108523.87799945739</v>
      </c>
      <c r="G297" s="81">
        <f t="shared" si="4"/>
        <v>3410451.0340994573</v>
      </c>
    </row>
    <row r="298" spans="1:7" ht="18" x14ac:dyDescent="0.35">
      <c r="A298" s="95">
        <v>293</v>
      </c>
      <c r="B298" s="96" t="s">
        <v>49</v>
      </c>
      <c r="C298" s="96" t="s">
        <v>358</v>
      </c>
      <c r="D298" s="97">
        <v>2307834.9914000002</v>
      </c>
      <c r="E298" s="97">
        <v>647563.96400000004</v>
      </c>
      <c r="F298" s="97">
        <v>97134.594599514327</v>
      </c>
      <c r="G298" s="81">
        <f t="shared" si="4"/>
        <v>3052533.5499995146</v>
      </c>
    </row>
    <row r="299" spans="1:7" ht="18" x14ac:dyDescent="0.35">
      <c r="A299" s="95">
        <v>294</v>
      </c>
      <c r="B299" s="96" t="s">
        <v>49</v>
      </c>
      <c r="C299" s="96" t="s">
        <v>359</v>
      </c>
      <c r="D299" s="97">
        <v>2444475.2305000001</v>
      </c>
      <c r="E299" s="97">
        <v>685904.35450000002</v>
      </c>
      <c r="F299" s="97">
        <v>102885.65317448557</v>
      </c>
      <c r="G299" s="81">
        <f t="shared" si="4"/>
        <v>3233265.2381744855</v>
      </c>
    </row>
    <row r="300" spans="1:7" ht="18" x14ac:dyDescent="0.35">
      <c r="A300" s="95">
        <v>295</v>
      </c>
      <c r="B300" s="96" t="s">
        <v>49</v>
      </c>
      <c r="C300" s="96" t="s">
        <v>360</v>
      </c>
      <c r="D300" s="97">
        <v>2750232.3369</v>
      </c>
      <c r="E300" s="97">
        <v>771697.87289999996</v>
      </c>
      <c r="F300" s="97">
        <v>115754.68093442121</v>
      </c>
      <c r="G300" s="81">
        <f t="shared" si="4"/>
        <v>3637684.8907344211</v>
      </c>
    </row>
    <row r="301" spans="1:7" ht="18" x14ac:dyDescent="0.35">
      <c r="A301" s="95">
        <v>296</v>
      </c>
      <c r="B301" s="96" t="s">
        <v>49</v>
      </c>
      <c r="C301" s="96" t="s">
        <v>361</v>
      </c>
      <c r="D301" s="97">
        <v>2430820.4741000002</v>
      </c>
      <c r="E301" s="97">
        <v>682072.91579999996</v>
      </c>
      <c r="F301" s="97">
        <v>102310.93736948844</v>
      </c>
      <c r="G301" s="81">
        <f t="shared" si="4"/>
        <v>3215204.3272694889</v>
      </c>
    </row>
    <row r="302" spans="1:7" ht="18" x14ac:dyDescent="0.35">
      <c r="A302" s="95">
        <v>297</v>
      </c>
      <c r="B302" s="96" t="s">
        <v>49</v>
      </c>
      <c r="C302" s="96" t="s">
        <v>362</v>
      </c>
      <c r="D302" s="97">
        <v>2998315.0345000001</v>
      </c>
      <c r="E302" s="97">
        <v>841308.31539999996</v>
      </c>
      <c r="F302" s="97">
        <v>126196.24730936901</v>
      </c>
      <c r="G302" s="81">
        <f t="shared" si="4"/>
        <v>3965819.5972093688</v>
      </c>
    </row>
    <row r="303" spans="1:7" ht="18" x14ac:dyDescent="0.35">
      <c r="A303" s="95">
        <v>298</v>
      </c>
      <c r="B303" s="96" t="s">
        <v>49</v>
      </c>
      <c r="C303" s="96" t="s">
        <v>363</v>
      </c>
      <c r="D303" s="97">
        <v>2546455.1153000002</v>
      </c>
      <c r="E303" s="97">
        <v>714519.26789999998</v>
      </c>
      <c r="F303" s="97">
        <v>107177.89018446411</v>
      </c>
      <c r="G303" s="81">
        <f t="shared" si="4"/>
        <v>3368152.273384464</v>
      </c>
    </row>
    <row r="304" spans="1:7" ht="18" x14ac:dyDescent="0.35">
      <c r="A304" s="95">
        <v>299</v>
      </c>
      <c r="B304" s="96" t="s">
        <v>49</v>
      </c>
      <c r="C304" s="96" t="s">
        <v>364</v>
      </c>
      <c r="D304" s="97">
        <v>2300401.6197000002</v>
      </c>
      <c r="E304" s="97">
        <v>645478.20669999998</v>
      </c>
      <c r="F304" s="97">
        <v>96821.731004515881</v>
      </c>
      <c r="G304" s="81">
        <f t="shared" si="4"/>
        <v>3042701.5574045158</v>
      </c>
    </row>
    <row r="305" spans="1:7" ht="18" x14ac:dyDescent="0.35">
      <c r="A305" s="95">
        <v>300</v>
      </c>
      <c r="B305" s="96" t="s">
        <v>49</v>
      </c>
      <c r="C305" s="96" t="s">
        <v>365</v>
      </c>
      <c r="D305" s="97">
        <v>2238665.4707999998</v>
      </c>
      <c r="E305" s="97">
        <v>628155.43209999998</v>
      </c>
      <c r="F305" s="97">
        <v>94223.314814528872</v>
      </c>
      <c r="G305" s="81">
        <f t="shared" si="4"/>
        <v>2961044.2177145286</v>
      </c>
    </row>
    <row r="306" spans="1:7" ht="18" x14ac:dyDescent="0.35">
      <c r="A306" s="95">
        <v>301</v>
      </c>
      <c r="B306" s="96" t="s">
        <v>49</v>
      </c>
      <c r="C306" s="96" t="s">
        <v>366</v>
      </c>
      <c r="D306" s="97">
        <v>1994296.0702</v>
      </c>
      <c r="E306" s="97">
        <v>559586.91729999997</v>
      </c>
      <c r="F306" s="97">
        <v>83938.037594580295</v>
      </c>
      <c r="G306" s="81">
        <f t="shared" si="4"/>
        <v>2637821.0250945799</v>
      </c>
    </row>
    <row r="307" spans="1:7" ht="18" x14ac:dyDescent="0.35">
      <c r="A307" s="95">
        <v>302</v>
      </c>
      <c r="B307" s="96" t="s">
        <v>49</v>
      </c>
      <c r="C307" s="96" t="s">
        <v>367</v>
      </c>
      <c r="D307" s="97">
        <v>2161790.8936999999</v>
      </c>
      <c r="E307" s="97">
        <v>606584.90989999997</v>
      </c>
      <c r="F307" s="97">
        <v>90987.73648454505</v>
      </c>
      <c r="G307" s="81">
        <f t="shared" si="4"/>
        <v>2859363.5400845446</v>
      </c>
    </row>
    <row r="308" spans="1:7" ht="18" x14ac:dyDescent="0.35">
      <c r="A308" s="95">
        <v>303</v>
      </c>
      <c r="B308" s="96" t="s">
        <v>49</v>
      </c>
      <c r="C308" s="96" t="s">
        <v>368</v>
      </c>
      <c r="D308" s="97">
        <v>2537864.9651000001</v>
      </c>
      <c r="E308" s="97">
        <v>712108.92590000003</v>
      </c>
      <c r="F308" s="97">
        <v>106816.33888446592</v>
      </c>
      <c r="G308" s="81">
        <f t="shared" si="4"/>
        <v>3356790.2298844662</v>
      </c>
    </row>
    <row r="309" spans="1:7" ht="18" x14ac:dyDescent="0.35">
      <c r="A309" s="95">
        <v>304</v>
      </c>
      <c r="B309" s="96" t="s">
        <v>49</v>
      </c>
      <c r="C309" s="96" t="s">
        <v>369</v>
      </c>
      <c r="D309" s="97">
        <v>2746940.1924999999</v>
      </c>
      <c r="E309" s="97">
        <v>770774.11789999995</v>
      </c>
      <c r="F309" s="97">
        <v>115616.1176844219</v>
      </c>
      <c r="G309" s="81">
        <f t="shared" si="4"/>
        <v>3633330.4280844219</v>
      </c>
    </row>
    <row r="310" spans="1:7" ht="18" x14ac:dyDescent="0.35">
      <c r="A310" s="95">
        <v>305</v>
      </c>
      <c r="B310" s="96" t="s">
        <v>49</v>
      </c>
      <c r="C310" s="96" t="s">
        <v>370</v>
      </c>
      <c r="D310" s="97">
        <v>2406721.5619000001</v>
      </c>
      <c r="E310" s="97">
        <v>675310.9129</v>
      </c>
      <c r="F310" s="97">
        <v>101296.63693449351</v>
      </c>
      <c r="G310" s="81">
        <f t="shared" si="4"/>
        <v>3183329.1117344936</v>
      </c>
    </row>
    <row r="311" spans="1:7" ht="18" x14ac:dyDescent="0.35">
      <c r="A311" s="95">
        <v>306</v>
      </c>
      <c r="B311" s="96" t="s">
        <v>49</v>
      </c>
      <c r="C311" s="96" t="s">
        <v>371</v>
      </c>
      <c r="D311" s="97">
        <v>2138120.0169000002</v>
      </c>
      <c r="E311" s="97">
        <v>599943.01100000006</v>
      </c>
      <c r="F311" s="97">
        <v>89991.451649550043</v>
      </c>
      <c r="G311" s="81">
        <f t="shared" si="4"/>
        <v>2828054.47954955</v>
      </c>
    </row>
    <row r="312" spans="1:7" ht="18" x14ac:dyDescent="0.35">
      <c r="A312" s="95">
        <v>307</v>
      </c>
      <c r="B312" s="96" t="s">
        <v>49</v>
      </c>
      <c r="C312" s="96" t="s">
        <v>372</v>
      </c>
      <c r="D312" s="97">
        <v>2351638.2154999999</v>
      </c>
      <c r="E312" s="97">
        <v>659854.87280000001</v>
      </c>
      <c r="F312" s="97">
        <v>98978.230919505106</v>
      </c>
      <c r="G312" s="81">
        <f t="shared" si="4"/>
        <v>3110471.3192195049</v>
      </c>
    </row>
    <row r="313" spans="1:7" ht="18" x14ac:dyDescent="0.35">
      <c r="A313" s="95">
        <v>308</v>
      </c>
      <c r="B313" s="96" t="s">
        <v>49</v>
      </c>
      <c r="C313" s="96" t="s">
        <v>373</v>
      </c>
      <c r="D313" s="97">
        <v>2287633.9410000001</v>
      </c>
      <c r="E313" s="97">
        <v>641895.67649999994</v>
      </c>
      <c r="F313" s="97">
        <v>96284.351474518568</v>
      </c>
      <c r="G313" s="81">
        <f t="shared" si="4"/>
        <v>3025813.9689745186</v>
      </c>
    </row>
    <row r="314" spans="1:7" ht="18" x14ac:dyDescent="0.35">
      <c r="A314" s="95">
        <v>309</v>
      </c>
      <c r="B314" s="96" t="s">
        <v>49</v>
      </c>
      <c r="C314" s="96" t="s">
        <v>374</v>
      </c>
      <c r="D314" s="97">
        <v>2212732.3613</v>
      </c>
      <c r="E314" s="97">
        <v>620878.76489999995</v>
      </c>
      <c r="F314" s="97">
        <v>93131.814734534331</v>
      </c>
      <c r="G314" s="81">
        <f t="shared" si="4"/>
        <v>2926742.9409345342</v>
      </c>
    </row>
    <row r="315" spans="1:7" ht="18" x14ac:dyDescent="0.35">
      <c r="A315" s="95">
        <v>310</v>
      </c>
      <c r="B315" s="96" t="s">
        <v>49</v>
      </c>
      <c r="C315" s="96" t="s">
        <v>375</v>
      </c>
      <c r="D315" s="97">
        <v>2289042.4939999999</v>
      </c>
      <c r="E315" s="97">
        <v>642290.90749999997</v>
      </c>
      <c r="F315" s="97">
        <v>96343.636124518278</v>
      </c>
      <c r="G315" s="81">
        <f t="shared" si="4"/>
        <v>3027677.0376245179</v>
      </c>
    </row>
    <row r="316" spans="1:7" ht="36" x14ac:dyDescent="0.35">
      <c r="A316" s="95">
        <v>311</v>
      </c>
      <c r="B316" s="96" t="s">
        <v>49</v>
      </c>
      <c r="C316" s="96" t="s">
        <v>376</v>
      </c>
      <c r="D316" s="97">
        <v>2310005.2642000001</v>
      </c>
      <c r="E316" s="97">
        <v>648172.92879999999</v>
      </c>
      <c r="F316" s="97">
        <v>97225.939319513869</v>
      </c>
      <c r="G316" s="81">
        <f t="shared" si="4"/>
        <v>3055404.1323195137</v>
      </c>
    </row>
    <row r="317" spans="1:7" ht="18" x14ac:dyDescent="0.35">
      <c r="A317" s="95">
        <v>312</v>
      </c>
      <c r="B317" s="96" t="s">
        <v>49</v>
      </c>
      <c r="C317" s="96" t="s">
        <v>377</v>
      </c>
      <c r="D317" s="97">
        <v>2457452.9383999999</v>
      </c>
      <c r="E317" s="97">
        <v>689545.81759999995</v>
      </c>
      <c r="F317" s="97">
        <v>103431.87263948283</v>
      </c>
      <c r="G317" s="81">
        <f t="shared" si="4"/>
        <v>3250430.6286394829</v>
      </c>
    </row>
    <row r="318" spans="1:7" ht="18" x14ac:dyDescent="0.35">
      <c r="A318" s="95">
        <v>313</v>
      </c>
      <c r="B318" s="96" t="s">
        <v>49</v>
      </c>
      <c r="C318" s="96" t="s">
        <v>378</v>
      </c>
      <c r="D318" s="97">
        <v>2198399.6738999998</v>
      </c>
      <c r="E318" s="97">
        <v>616857.10309999995</v>
      </c>
      <c r="F318" s="97">
        <v>92528.565464537343</v>
      </c>
      <c r="G318" s="81">
        <f t="shared" si="4"/>
        <v>2907785.3424645369</v>
      </c>
    </row>
    <row r="319" spans="1:7" ht="18" x14ac:dyDescent="0.35">
      <c r="A319" s="95">
        <v>314</v>
      </c>
      <c r="B319" s="96" t="s">
        <v>50</v>
      </c>
      <c r="C319" s="96" t="s">
        <v>379</v>
      </c>
      <c r="D319" s="97">
        <v>2295740.8034000001</v>
      </c>
      <c r="E319" s="97">
        <v>644170.41099999996</v>
      </c>
      <c r="F319" s="97">
        <v>96625.561649516865</v>
      </c>
      <c r="G319" s="81">
        <f t="shared" si="4"/>
        <v>3036536.7760495166</v>
      </c>
    </row>
    <row r="320" spans="1:7" ht="18" x14ac:dyDescent="0.35">
      <c r="A320" s="95">
        <v>315</v>
      </c>
      <c r="B320" s="96" t="s">
        <v>50</v>
      </c>
      <c r="C320" s="96" t="s">
        <v>380</v>
      </c>
      <c r="D320" s="97">
        <v>2715198.4385000002</v>
      </c>
      <c r="E320" s="97">
        <v>761867.58169999998</v>
      </c>
      <c r="F320" s="97">
        <v>114280.13725442858</v>
      </c>
      <c r="G320" s="81">
        <f t="shared" si="4"/>
        <v>3591346.1574544287</v>
      </c>
    </row>
    <row r="321" spans="1:7" ht="18" x14ac:dyDescent="0.35">
      <c r="A321" s="95">
        <v>316</v>
      </c>
      <c r="B321" s="96" t="s">
        <v>50</v>
      </c>
      <c r="C321" s="96" t="s">
        <v>381</v>
      </c>
      <c r="D321" s="97">
        <v>3369635.3111999999</v>
      </c>
      <c r="E321" s="97">
        <v>945498.44649999996</v>
      </c>
      <c r="F321" s="97">
        <v>141824.76697429086</v>
      </c>
      <c r="G321" s="81">
        <f t="shared" si="4"/>
        <v>4456958.5246742908</v>
      </c>
    </row>
    <row r="322" spans="1:7" ht="18" x14ac:dyDescent="0.35">
      <c r="A322" s="95">
        <v>317</v>
      </c>
      <c r="B322" s="96" t="s">
        <v>50</v>
      </c>
      <c r="C322" s="96" t="s">
        <v>382</v>
      </c>
      <c r="D322" s="97">
        <v>2548735.2082000002</v>
      </c>
      <c r="E322" s="97">
        <v>715159.04760000005</v>
      </c>
      <c r="F322" s="97">
        <v>107273.85713946364</v>
      </c>
      <c r="G322" s="81">
        <f t="shared" si="4"/>
        <v>3371168.1129394639</v>
      </c>
    </row>
    <row r="323" spans="1:7" ht="18" x14ac:dyDescent="0.35">
      <c r="A323" s="95">
        <v>318</v>
      </c>
      <c r="B323" s="96" t="s">
        <v>50</v>
      </c>
      <c r="C323" s="96" t="s">
        <v>383</v>
      </c>
      <c r="D323" s="97">
        <v>2187037.1442</v>
      </c>
      <c r="E323" s="97">
        <v>613668.84880000004</v>
      </c>
      <c r="F323" s="97">
        <v>92050.327319539749</v>
      </c>
      <c r="G323" s="81">
        <f t="shared" si="4"/>
        <v>2892756.3203195394</v>
      </c>
    </row>
    <row r="324" spans="1:7" ht="18" x14ac:dyDescent="0.35">
      <c r="A324" s="95">
        <v>319</v>
      </c>
      <c r="B324" s="96" t="s">
        <v>50</v>
      </c>
      <c r="C324" s="96" t="s">
        <v>384</v>
      </c>
      <c r="D324" s="97">
        <v>2145425.3602999998</v>
      </c>
      <c r="E324" s="97">
        <v>601992.8443</v>
      </c>
      <c r="F324" s="97">
        <v>90298.926644548497</v>
      </c>
      <c r="G324" s="81">
        <f t="shared" si="4"/>
        <v>2837717.1312445481</v>
      </c>
    </row>
    <row r="325" spans="1:7" ht="18" x14ac:dyDescent="0.35">
      <c r="A325" s="95">
        <v>320</v>
      </c>
      <c r="B325" s="96" t="s">
        <v>50</v>
      </c>
      <c r="C325" s="96" t="s">
        <v>385</v>
      </c>
      <c r="D325" s="97">
        <v>3011588.2053999999</v>
      </c>
      <c r="E325" s="97">
        <v>845032.68359999999</v>
      </c>
      <c r="F325" s="97">
        <v>126754.90253936622</v>
      </c>
      <c r="G325" s="81">
        <f t="shared" si="4"/>
        <v>3983375.7915393664</v>
      </c>
    </row>
    <row r="326" spans="1:7" ht="18" x14ac:dyDescent="0.35">
      <c r="A326" s="95">
        <v>321</v>
      </c>
      <c r="B326" s="96" t="s">
        <v>50</v>
      </c>
      <c r="C326" s="96" t="s">
        <v>386</v>
      </c>
      <c r="D326" s="97">
        <v>2527532.6324</v>
      </c>
      <c r="E326" s="97">
        <v>709209.73840000003</v>
      </c>
      <c r="F326" s="97">
        <v>106381.46075946809</v>
      </c>
      <c r="G326" s="81">
        <f t="shared" si="4"/>
        <v>3343123.8315594681</v>
      </c>
    </row>
    <row r="327" spans="1:7" ht="18" x14ac:dyDescent="0.35">
      <c r="A327" s="95">
        <v>322</v>
      </c>
      <c r="B327" s="96" t="s">
        <v>50</v>
      </c>
      <c r="C327" s="96" t="s">
        <v>387</v>
      </c>
      <c r="D327" s="97">
        <v>2213950.8478000001</v>
      </c>
      <c r="E327" s="97">
        <v>621220.66460000002</v>
      </c>
      <c r="F327" s="97">
        <v>93183.09968953408</v>
      </c>
      <c r="G327" s="81">
        <f t="shared" ref="G327:G390" si="5">SUM(D327:F327)</f>
        <v>2928354.6120895343</v>
      </c>
    </row>
    <row r="328" spans="1:7" ht="18" x14ac:dyDescent="0.35">
      <c r="A328" s="95">
        <v>323</v>
      </c>
      <c r="B328" s="96" t="s">
        <v>50</v>
      </c>
      <c r="C328" s="96" t="s">
        <v>388</v>
      </c>
      <c r="D328" s="97">
        <v>2338918.5606999998</v>
      </c>
      <c r="E328" s="97">
        <v>656285.81779999996</v>
      </c>
      <c r="F328" s="97">
        <v>98442.872669507778</v>
      </c>
      <c r="G328" s="81">
        <f t="shared" si="5"/>
        <v>3093647.2511695074</v>
      </c>
    </row>
    <row r="329" spans="1:7" ht="18" x14ac:dyDescent="0.35">
      <c r="A329" s="95">
        <v>324</v>
      </c>
      <c r="B329" s="96" t="s">
        <v>50</v>
      </c>
      <c r="C329" s="96" t="s">
        <v>389</v>
      </c>
      <c r="D329" s="97">
        <v>3253571.4276000001</v>
      </c>
      <c r="E329" s="97">
        <v>912931.65179999999</v>
      </c>
      <c r="F329" s="97">
        <v>136939.74776931529</v>
      </c>
      <c r="G329" s="81">
        <f t="shared" si="5"/>
        <v>4303442.8271693159</v>
      </c>
    </row>
    <row r="330" spans="1:7" ht="18" x14ac:dyDescent="0.35">
      <c r="A330" s="95">
        <v>325</v>
      </c>
      <c r="B330" s="96" t="s">
        <v>50</v>
      </c>
      <c r="C330" s="96" t="s">
        <v>390</v>
      </c>
      <c r="D330" s="97">
        <v>2405572.1088</v>
      </c>
      <c r="E330" s="97">
        <v>674988.3835</v>
      </c>
      <c r="F330" s="97">
        <v>101248.25752449375</v>
      </c>
      <c r="G330" s="81">
        <f t="shared" si="5"/>
        <v>3181808.7498244937</v>
      </c>
    </row>
    <row r="331" spans="1:7" ht="18" x14ac:dyDescent="0.35">
      <c r="A331" s="95">
        <v>326</v>
      </c>
      <c r="B331" s="96" t="s">
        <v>50</v>
      </c>
      <c r="C331" s="96" t="s">
        <v>391</v>
      </c>
      <c r="D331" s="97">
        <v>2030694.9742000001</v>
      </c>
      <c r="E331" s="97">
        <v>569800.2206</v>
      </c>
      <c r="F331" s="97">
        <v>85470.033089572651</v>
      </c>
      <c r="G331" s="81">
        <f t="shared" si="5"/>
        <v>2685965.2278895727</v>
      </c>
    </row>
    <row r="332" spans="1:7" ht="18" x14ac:dyDescent="0.35">
      <c r="A332" s="95">
        <v>327</v>
      </c>
      <c r="B332" s="96" t="s">
        <v>50</v>
      </c>
      <c r="C332" s="96" t="s">
        <v>392</v>
      </c>
      <c r="D332" s="97">
        <v>2791125.4416999999</v>
      </c>
      <c r="E332" s="97">
        <v>783172.2206</v>
      </c>
      <c r="F332" s="97">
        <v>117475.83308941261</v>
      </c>
      <c r="G332" s="81">
        <f t="shared" si="5"/>
        <v>3691773.4953894126</v>
      </c>
    </row>
    <row r="333" spans="1:7" ht="18" x14ac:dyDescent="0.35">
      <c r="A333" s="95">
        <v>328</v>
      </c>
      <c r="B333" s="96" t="s">
        <v>50</v>
      </c>
      <c r="C333" s="96" t="s">
        <v>393</v>
      </c>
      <c r="D333" s="97">
        <v>3139301.5846000002</v>
      </c>
      <c r="E333" s="97">
        <v>880868.25349999999</v>
      </c>
      <c r="F333" s="97">
        <v>132130.23802433934</v>
      </c>
      <c r="G333" s="81">
        <f t="shared" si="5"/>
        <v>4152300.0761243398</v>
      </c>
    </row>
    <row r="334" spans="1:7" ht="18" x14ac:dyDescent="0.35">
      <c r="A334" s="95">
        <v>329</v>
      </c>
      <c r="B334" s="96" t="s">
        <v>50</v>
      </c>
      <c r="C334" s="96" t="s">
        <v>394</v>
      </c>
      <c r="D334" s="97">
        <v>2300805.7662999998</v>
      </c>
      <c r="E334" s="97">
        <v>645591.60770000005</v>
      </c>
      <c r="F334" s="97">
        <v>96838.74115451581</v>
      </c>
      <c r="G334" s="81">
        <f t="shared" si="5"/>
        <v>3043236.1151545155</v>
      </c>
    </row>
    <row r="335" spans="1:7" ht="18" x14ac:dyDescent="0.35">
      <c r="A335" s="95">
        <v>330</v>
      </c>
      <c r="B335" s="96" t="s">
        <v>50</v>
      </c>
      <c r="C335" s="96" t="s">
        <v>395</v>
      </c>
      <c r="D335" s="97">
        <v>2434688.6442999998</v>
      </c>
      <c r="E335" s="97">
        <v>683158.3</v>
      </c>
      <c r="F335" s="97">
        <v>102473.74499948764</v>
      </c>
      <c r="G335" s="81">
        <f t="shared" si="5"/>
        <v>3220320.689299487</v>
      </c>
    </row>
    <row r="336" spans="1:7" ht="18" x14ac:dyDescent="0.35">
      <c r="A336" s="95">
        <v>331</v>
      </c>
      <c r="B336" s="96" t="s">
        <v>50</v>
      </c>
      <c r="C336" s="96" t="s">
        <v>396</v>
      </c>
      <c r="D336" s="97">
        <v>2539337.6935000001</v>
      </c>
      <c r="E336" s="97">
        <v>712522.1642</v>
      </c>
      <c r="F336" s="97">
        <v>106878.3246294656</v>
      </c>
      <c r="G336" s="81">
        <f t="shared" si="5"/>
        <v>3358738.1823294656</v>
      </c>
    </row>
    <row r="337" spans="1:7" ht="18" x14ac:dyDescent="0.35">
      <c r="A337" s="95">
        <v>332</v>
      </c>
      <c r="B337" s="96" t="s">
        <v>50</v>
      </c>
      <c r="C337" s="96" t="s">
        <v>397</v>
      </c>
      <c r="D337" s="97">
        <v>2623508.0822999999</v>
      </c>
      <c r="E337" s="97">
        <v>736139.84519999998</v>
      </c>
      <c r="F337" s="97">
        <v>110420.97677944788</v>
      </c>
      <c r="G337" s="81">
        <f t="shared" si="5"/>
        <v>3470068.9042794476</v>
      </c>
    </row>
    <row r="338" spans="1:7" ht="18" x14ac:dyDescent="0.35">
      <c r="A338" s="95">
        <v>333</v>
      </c>
      <c r="B338" s="96" t="s">
        <v>50</v>
      </c>
      <c r="C338" s="96" t="s">
        <v>398</v>
      </c>
      <c r="D338" s="97">
        <v>2646192.7311999998</v>
      </c>
      <c r="E338" s="97">
        <v>742505.0148</v>
      </c>
      <c r="F338" s="97">
        <v>111375.75221944312</v>
      </c>
      <c r="G338" s="81">
        <f t="shared" si="5"/>
        <v>3500073.498219443</v>
      </c>
    </row>
    <row r="339" spans="1:7" ht="18" x14ac:dyDescent="0.35">
      <c r="A339" s="95">
        <v>334</v>
      </c>
      <c r="B339" s="96" t="s">
        <v>50</v>
      </c>
      <c r="C339" s="96" t="s">
        <v>399</v>
      </c>
      <c r="D339" s="97">
        <v>2478951.9983999999</v>
      </c>
      <c r="E339" s="97">
        <v>695578.31839999999</v>
      </c>
      <c r="F339" s="97">
        <v>104336.74775947831</v>
      </c>
      <c r="G339" s="81">
        <f t="shared" si="5"/>
        <v>3278867.0645594783</v>
      </c>
    </row>
    <row r="340" spans="1:7" ht="18" x14ac:dyDescent="0.35">
      <c r="A340" s="95">
        <v>335</v>
      </c>
      <c r="B340" s="96" t="s">
        <v>50</v>
      </c>
      <c r="C340" s="96" t="s">
        <v>400</v>
      </c>
      <c r="D340" s="97">
        <v>2273841.3256999999</v>
      </c>
      <c r="E340" s="97">
        <v>638025.55539999995</v>
      </c>
      <c r="F340" s="97">
        <v>95703.833309521477</v>
      </c>
      <c r="G340" s="81">
        <f t="shared" si="5"/>
        <v>3007570.7144095213</v>
      </c>
    </row>
    <row r="341" spans="1:7" ht="18" x14ac:dyDescent="0.35">
      <c r="A341" s="95">
        <v>336</v>
      </c>
      <c r="B341" s="96" t="s">
        <v>50</v>
      </c>
      <c r="C341" s="96" t="s">
        <v>401</v>
      </c>
      <c r="D341" s="97">
        <v>2790500.1370999999</v>
      </c>
      <c r="E341" s="97">
        <v>782996.76399999997</v>
      </c>
      <c r="F341" s="97">
        <v>117449.51459941274</v>
      </c>
      <c r="G341" s="81">
        <f t="shared" si="5"/>
        <v>3690946.4156994126</v>
      </c>
    </row>
    <row r="342" spans="1:7" ht="18" x14ac:dyDescent="0.35">
      <c r="A342" s="95">
        <v>337</v>
      </c>
      <c r="B342" s="96" t="s">
        <v>50</v>
      </c>
      <c r="C342" s="96" t="s">
        <v>402</v>
      </c>
      <c r="D342" s="97">
        <v>2063598.4493</v>
      </c>
      <c r="E342" s="97">
        <v>579032.72840000002</v>
      </c>
      <c r="F342" s="97">
        <v>86854.909259565728</v>
      </c>
      <c r="G342" s="81">
        <f t="shared" si="5"/>
        <v>2729486.0869595655</v>
      </c>
    </row>
    <row r="343" spans="1:7" ht="18" x14ac:dyDescent="0.35">
      <c r="A343" s="95">
        <v>338</v>
      </c>
      <c r="B343" s="96" t="s">
        <v>50</v>
      </c>
      <c r="C343" s="96" t="s">
        <v>403</v>
      </c>
      <c r="D343" s="97">
        <v>2590062.4753</v>
      </c>
      <c r="E343" s="97">
        <v>726755.21849999996</v>
      </c>
      <c r="F343" s="97">
        <v>109013.28277445493</v>
      </c>
      <c r="G343" s="81">
        <f t="shared" si="5"/>
        <v>3425830.9765744549</v>
      </c>
    </row>
    <row r="344" spans="1:7" ht="18" x14ac:dyDescent="0.35">
      <c r="A344" s="95">
        <v>339</v>
      </c>
      <c r="B344" s="96" t="s">
        <v>50</v>
      </c>
      <c r="C344" s="96" t="s">
        <v>404</v>
      </c>
      <c r="D344" s="97">
        <v>2355648.6943000001</v>
      </c>
      <c r="E344" s="97">
        <v>660980.18790000002</v>
      </c>
      <c r="F344" s="97">
        <v>99147.028184504263</v>
      </c>
      <c r="G344" s="81">
        <f t="shared" si="5"/>
        <v>3115775.9103845041</v>
      </c>
    </row>
    <row r="345" spans="1:7" ht="18" x14ac:dyDescent="0.35">
      <c r="A345" s="95">
        <v>340</v>
      </c>
      <c r="B345" s="96" t="s">
        <v>50</v>
      </c>
      <c r="C345" s="96" t="s">
        <v>405</v>
      </c>
      <c r="D345" s="97">
        <v>2182802.1425999999</v>
      </c>
      <c r="E345" s="97">
        <v>612480.53399999999</v>
      </c>
      <c r="F345" s="97">
        <v>91872.080099540632</v>
      </c>
      <c r="G345" s="81">
        <f t="shared" si="5"/>
        <v>2887154.7566995407</v>
      </c>
    </row>
    <row r="346" spans="1:7" ht="18" x14ac:dyDescent="0.35">
      <c r="A346" s="95">
        <v>341</v>
      </c>
      <c r="B346" s="96" t="s">
        <v>51</v>
      </c>
      <c r="C346" s="96" t="s">
        <v>406</v>
      </c>
      <c r="D346" s="97">
        <v>4086834.9163000002</v>
      </c>
      <c r="E346" s="97">
        <v>1146740.1388000001</v>
      </c>
      <c r="F346" s="97">
        <v>172011.02081913996</v>
      </c>
      <c r="G346" s="81">
        <f t="shared" si="5"/>
        <v>5405586.0759191401</v>
      </c>
    </row>
    <row r="347" spans="1:7" ht="18" x14ac:dyDescent="0.35">
      <c r="A347" s="95">
        <v>342</v>
      </c>
      <c r="B347" s="96" t="s">
        <v>51</v>
      </c>
      <c r="C347" s="96" t="s">
        <v>407</v>
      </c>
      <c r="D347" s="97">
        <v>4155601.3879999998</v>
      </c>
      <c r="E347" s="97">
        <v>1166035.5777</v>
      </c>
      <c r="F347" s="97">
        <v>174905.33665412548</v>
      </c>
      <c r="G347" s="81">
        <f t="shared" si="5"/>
        <v>5496542.3023541253</v>
      </c>
    </row>
    <row r="348" spans="1:7" ht="18" x14ac:dyDescent="0.35">
      <c r="A348" s="95">
        <v>343</v>
      </c>
      <c r="B348" s="96" t="s">
        <v>51</v>
      </c>
      <c r="C348" s="96" t="s">
        <v>408</v>
      </c>
      <c r="D348" s="97">
        <v>3439092.0063</v>
      </c>
      <c r="E348" s="97">
        <v>964987.55779999995</v>
      </c>
      <c r="F348" s="97">
        <v>144748.13366927626</v>
      </c>
      <c r="G348" s="81">
        <f t="shared" si="5"/>
        <v>4548827.6977692768</v>
      </c>
    </row>
    <row r="349" spans="1:7" ht="18" x14ac:dyDescent="0.35">
      <c r="A349" s="95">
        <v>344</v>
      </c>
      <c r="B349" s="96" t="s">
        <v>51</v>
      </c>
      <c r="C349" s="96" t="s">
        <v>845</v>
      </c>
      <c r="D349" s="97">
        <v>2648051.645</v>
      </c>
      <c r="E349" s="97">
        <v>743026.61430000002</v>
      </c>
      <c r="F349" s="97">
        <v>111453.99214444273</v>
      </c>
      <c r="G349" s="81">
        <f t="shared" si="5"/>
        <v>3502532.2514444427</v>
      </c>
    </row>
    <row r="350" spans="1:7" ht="18" x14ac:dyDescent="0.35">
      <c r="A350" s="95">
        <v>345</v>
      </c>
      <c r="B350" s="96" t="s">
        <v>51</v>
      </c>
      <c r="C350" s="96" t="s">
        <v>409</v>
      </c>
      <c r="D350" s="97">
        <v>4353277.3618999999</v>
      </c>
      <c r="E350" s="97">
        <v>1221502.2109999999</v>
      </c>
      <c r="F350" s="97">
        <v>183225.33164908385</v>
      </c>
      <c r="G350" s="81">
        <f t="shared" si="5"/>
        <v>5758004.9045490837</v>
      </c>
    </row>
    <row r="351" spans="1:7" ht="18" x14ac:dyDescent="0.35">
      <c r="A351" s="95">
        <v>346</v>
      </c>
      <c r="B351" s="96" t="s">
        <v>51</v>
      </c>
      <c r="C351" s="96" t="s">
        <v>410</v>
      </c>
      <c r="D351" s="97">
        <v>2916303.1450999998</v>
      </c>
      <c r="E351" s="97">
        <v>818296.29579999996</v>
      </c>
      <c r="F351" s="97">
        <v>122744.44436938627</v>
      </c>
      <c r="G351" s="81">
        <f t="shared" si="5"/>
        <v>3857343.8852693862</v>
      </c>
    </row>
    <row r="352" spans="1:7" ht="18" x14ac:dyDescent="0.35">
      <c r="A352" s="95">
        <v>347</v>
      </c>
      <c r="B352" s="96" t="s">
        <v>51</v>
      </c>
      <c r="C352" s="96" t="s">
        <v>411</v>
      </c>
      <c r="D352" s="97">
        <v>2543010.6065000002</v>
      </c>
      <c r="E352" s="97">
        <v>713552.76040000003</v>
      </c>
      <c r="F352" s="97">
        <v>107032.91405946483</v>
      </c>
      <c r="G352" s="81">
        <f t="shared" si="5"/>
        <v>3363596.2809594651</v>
      </c>
    </row>
    <row r="353" spans="1:7" ht="18" x14ac:dyDescent="0.35">
      <c r="A353" s="95">
        <v>348</v>
      </c>
      <c r="B353" s="96" t="s">
        <v>51</v>
      </c>
      <c r="C353" s="96" t="s">
        <v>412</v>
      </c>
      <c r="D353" s="97">
        <v>3388394.8977000001</v>
      </c>
      <c r="E353" s="97">
        <v>950762.26839999994</v>
      </c>
      <c r="F353" s="97">
        <v>142614.34025928692</v>
      </c>
      <c r="G353" s="81">
        <f t="shared" si="5"/>
        <v>4481771.5063592866</v>
      </c>
    </row>
    <row r="354" spans="1:7" ht="18" x14ac:dyDescent="0.35">
      <c r="A354" s="95">
        <v>349</v>
      </c>
      <c r="B354" s="96" t="s">
        <v>51</v>
      </c>
      <c r="C354" s="96" t="s">
        <v>413</v>
      </c>
      <c r="D354" s="97">
        <v>3737752.0406999998</v>
      </c>
      <c r="E354" s="97">
        <v>1048789.6825000001</v>
      </c>
      <c r="F354" s="97">
        <v>157318.4523742134</v>
      </c>
      <c r="G354" s="81">
        <f t="shared" si="5"/>
        <v>4943860.1755742133</v>
      </c>
    </row>
    <row r="355" spans="1:7" ht="18" x14ac:dyDescent="0.35">
      <c r="A355" s="95">
        <v>350</v>
      </c>
      <c r="B355" s="96" t="s">
        <v>51</v>
      </c>
      <c r="C355" s="96" t="s">
        <v>414</v>
      </c>
      <c r="D355" s="97">
        <v>3531057.69</v>
      </c>
      <c r="E355" s="97">
        <v>990792.54940000002</v>
      </c>
      <c r="F355" s="97">
        <v>148618.88240925691</v>
      </c>
      <c r="G355" s="81">
        <f t="shared" si="5"/>
        <v>4670469.1218092572</v>
      </c>
    </row>
    <row r="356" spans="1:7" ht="18" x14ac:dyDescent="0.35">
      <c r="A356" s="95">
        <v>351</v>
      </c>
      <c r="B356" s="96" t="s">
        <v>51</v>
      </c>
      <c r="C356" s="96" t="s">
        <v>415</v>
      </c>
      <c r="D356" s="97">
        <v>3769956.4400999998</v>
      </c>
      <c r="E356" s="97">
        <v>1057826.0341</v>
      </c>
      <c r="F356" s="97">
        <v>158673.90511420663</v>
      </c>
      <c r="G356" s="81">
        <f t="shared" si="5"/>
        <v>4986456.3793142065</v>
      </c>
    </row>
    <row r="357" spans="1:7" ht="18" x14ac:dyDescent="0.35">
      <c r="A357" s="95">
        <v>352</v>
      </c>
      <c r="B357" s="96" t="s">
        <v>51</v>
      </c>
      <c r="C357" s="96" t="s">
        <v>416</v>
      </c>
      <c r="D357" s="97">
        <v>3257898.5809999998</v>
      </c>
      <c r="E357" s="97">
        <v>914145.82380000001</v>
      </c>
      <c r="F357" s="97">
        <v>137121.8735693144</v>
      </c>
      <c r="G357" s="81">
        <f t="shared" si="5"/>
        <v>4309166.278369314</v>
      </c>
    </row>
    <row r="358" spans="1:7" ht="18" x14ac:dyDescent="0.35">
      <c r="A358" s="95">
        <v>353</v>
      </c>
      <c r="B358" s="96" t="s">
        <v>51</v>
      </c>
      <c r="C358" s="96" t="s">
        <v>417</v>
      </c>
      <c r="D358" s="97">
        <v>2822538.0937000001</v>
      </c>
      <c r="E358" s="97">
        <v>791986.4129</v>
      </c>
      <c r="F358" s="97">
        <v>118797.961934406</v>
      </c>
      <c r="G358" s="81">
        <f t="shared" si="5"/>
        <v>3733322.4685344058</v>
      </c>
    </row>
    <row r="359" spans="1:7" ht="18" x14ac:dyDescent="0.35">
      <c r="A359" s="95">
        <v>354</v>
      </c>
      <c r="B359" s="96" t="s">
        <v>51</v>
      </c>
      <c r="C359" s="96" t="s">
        <v>418</v>
      </c>
      <c r="D359" s="97">
        <v>2906287.7927000001</v>
      </c>
      <c r="E359" s="97">
        <v>815486.05099999998</v>
      </c>
      <c r="F359" s="97">
        <v>122322.90764938838</v>
      </c>
      <c r="G359" s="81">
        <f t="shared" si="5"/>
        <v>3844096.7513493886</v>
      </c>
    </row>
    <row r="360" spans="1:7" ht="18" x14ac:dyDescent="0.35">
      <c r="A360" s="95">
        <v>355</v>
      </c>
      <c r="B360" s="96" t="s">
        <v>51</v>
      </c>
      <c r="C360" s="96" t="s">
        <v>419</v>
      </c>
      <c r="D360" s="97">
        <v>3364312.6279000002</v>
      </c>
      <c r="E360" s="97">
        <v>944004.9351</v>
      </c>
      <c r="F360" s="97">
        <v>141600.74026429199</v>
      </c>
      <c r="G360" s="81">
        <f t="shared" si="5"/>
        <v>4449918.303264292</v>
      </c>
    </row>
    <row r="361" spans="1:7" ht="18" x14ac:dyDescent="0.35">
      <c r="A361" s="95">
        <v>356</v>
      </c>
      <c r="B361" s="96" t="s">
        <v>51</v>
      </c>
      <c r="C361" s="96" t="s">
        <v>420</v>
      </c>
      <c r="D361" s="97">
        <v>2609473.7593</v>
      </c>
      <c r="E361" s="97">
        <v>732201.90249999997</v>
      </c>
      <c r="F361" s="97">
        <v>109830.28537445083</v>
      </c>
      <c r="G361" s="81">
        <f t="shared" si="5"/>
        <v>3451505.9471744508</v>
      </c>
    </row>
    <row r="362" spans="1:7" ht="18" x14ac:dyDescent="0.35">
      <c r="A362" s="95">
        <v>357</v>
      </c>
      <c r="B362" s="96" t="s">
        <v>51</v>
      </c>
      <c r="C362" s="96" t="s">
        <v>421</v>
      </c>
      <c r="D362" s="97">
        <v>3630881.9114000001</v>
      </c>
      <c r="E362" s="97">
        <v>1018802.5972</v>
      </c>
      <c r="F362" s="97">
        <v>152820.3895792359</v>
      </c>
      <c r="G362" s="81">
        <f t="shared" si="5"/>
        <v>4802504.8981792359</v>
      </c>
    </row>
    <row r="363" spans="1:7" ht="18" x14ac:dyDescent="0.35">
      <c r="A363" s="95">
        <v>358</v>
      </c>
      <c r="B363" s="96" t="s">
        <v>51</v>
      </c>
      <c r="C363" s="96" t="s">
        <v>422</v>
      </c>
      <c r="D363" s="97">
        <v>2442182.4369999999</v>
      </c>
      <c r="E363" s="97">
        <v>685261.0111</v>
      </c>
      <c r="F363" s="97">
        <v>102789.15166448605</v>
      </c>
      <c r="G363" s="81">
        <f t="shared" si="5"/>
        <v>3230232.5997644858</v>
      </c>
    </row>
    <row r="364" spans="1:7" ht="18" x14ac:dyDescent="0.35">
      <c r="A364" s="95">
        <v>359</v>
      </c>
      <c r="B364" s="96" t="s">
        <v>51</v>
      </c>
      <c r="C364" s="96" t="s">
        <v>423</v>
      </c>
      <c r="D364" s="97">
        <v>3222456.6107000001</v>
      </c>
      <c r="E364" s="97">
        <v>904201.03009999997</v>
      </c>
      <c r="F364" s="97">
        <v>135630.15451432185</v>
      </c>
      <c r="G364" s="81">
        <f t="shared" si="5"/>
        <v>4262287.7953143222</v>
      </c>
    </row>
    <row r="365" spans="1:7" ht="18" x14ac:dyDescent="0.35">
      <c r="A365" s="95">
        <v>360</v>
      </c>
      <c r="B365" s="96" t="s">
        <v>51</v>
      </c>
      <c r="C365" s="96" t="s">
        <v>424</v>
      </c>
      <c r="D365" s="97">
        <v>2701794.8404000001</v>
      </c>
      <c r="E365" s="97">
        <v>758106.61640000006</v>
      </c>
      <c r="F365" s="97">
        <v>113715.99245943142</v>
      </c>
      <c r="G365" s="81">
        <f t="shared" si="5"/>
        <v>3573617.4492594316</v>
      </c>
    </row>
    <row r="366" spans="1:7" ht="18" x14ac:dyDescent="0.35">
      <c r="A366" s="95">
        <v>361</v>
      </c>
      <c r="B366" s="96" t="s">
        <v>51</v>
      </c>
      <c r="C366" s="96" t="s">
        <v>425</v>
      </c>
      <c r="D366" s="97">
        <v>3443802.8146000002</v>
      </c>
      <c r="E366" s="97">
        <v>966309.38089999999</v>
      </c>
      <c r="F366" s="97">
        <v>144946.40713427527</v>
      </c>
      <c r="G366" s="81">
        <f t="shared" si="5"/>
        <v>4555058.6026342753</v>
      </c>
    </row>
    <row r="367" spans="1:7" ht="18" x14ac:dyDescent="0.35">
      <c r="A367" s="95">
        <v>362</v>
      </c>
      <c r="B367" s="96" t="s">
        <v>51</v>
      </c>
      <c r="C367" s="96" t="s">
        <v>426</v>
      </c>
      <c r="D367" s="97">
        <v>3852921.0594000001</v>
      </c>
      <c r="E367" s="97">
        <v>1081105.3838</v>
      </c>
      <c r="F367" s="97">
        <v>162165.80756918914</v>
      </c>
      <c r="G367" s="81">
        <f t="shared" si="5"/>
        <v>5096192.2507691886</v>
      </c>
    </row>
    <row r="368" spans="1:7" ht="18" x14ac:dyDescent="0.35">
      <c r="A368" s="95">
        <v>363</v>
      </c>
      <c r="B368" s="96" t="s">
        <v>51</v>
      </c>
      <c r="C368" s="96" t="s">
        <v>427</v>
      </c>
      <c r="D368" s="97">
        <v>3934165.2843999998</v>
      </c>
      <c r="E368" s="97">
        <v>1103902.0016000001</v>
      </c>
      <c r="F368" s="97">
        <v>165585.30023917207</v>
      </c>
      <c r="G368" s="81">
        <f t="shared" si="5"/>
        <v>5203652.5862391721</v>
      </c>
    </row>
    <row r="369" spans="1:7" ht="18" x14ac:dyDescent="0.35">
      <c r="A369" s="95">
        <v>364</v>
      </c>
      <c r="B369" s="96" t="s">
        <v>52</v>
      </c>
      <c r="C369" s="96" t="s">
        <v>428</v>
      </c>
      <c r="D369" s="97">
        <v>2524633.0208999999</v>
      </c>
      <c r="E369" s="97">
        <v>708396.12569999998</v>
      </c>
      <c r="F369" s="97">
        <v>106259.41885446869</v>
      </c>
      <c r="G369" s="81">
        <f t="shared" si="5"/>
        <v>3339288.5654544681</v>
      </c>
    </row>
    <row r="370" spans="1:7" ht="18" x14ac:dyDescent="0.35">
      <c r="A370" s="95">
        <v>365</v>
      </c>
      <c r="B370" s="96" t="s">
        <v>52</v>
      </c>
      <c r="C370" s="96" t="s">
        <v>429</v>
      </c>
      <c r="D370" s="97">
        <v>2585887.6993</v>
      </c>
      <c r="E370" s="97">
        <v>725583.80260000005</v>
      </c>
      <c r="F370" s="97">
        <v>108837.57038945581</v>
      </c>
      <c r="G370" s="81">
        <f t="shared" si="5"/>
        <v>3420309.0722894557</v>
      </c>
    </row>
    <row r="371" spans="1:7" ht="18" x14ac:dyDescent="0.35">
      <c r="A371" s="95">
        <v>366</v>
      </c>
      <c r="B371" s="96" t="s">
        <v>52</v>
      </c>
      <c r="C371" s="96" t="s">
        <v>430</v>
      </c>
      <c r="D371" s="97">
        <v>2357820.1217999998</v>
      </c>
      <c r="E371" s="97">
        <v>661589.4767</v>
      </c>
      <c r="F371" s="97">
        <v>99238.4215045038</v>
      </c>
      <c r="G371" s="81">
        <f t="shared" si="5"/>
        <v>3118648.0200045034</v>
      </c>
    </row>
    <row r="372" spans="1:7" ht="18" x14ac:dyDescent="0.35">
      <c r="A372" s="95">
        <v>367</v>
      </c>
      <c r="B372" s="96" t="s">
        <v>52</v>
      </c>
      <c r="C372" s="96" t="s">
        <v>431</v>
      </c>
      <c r="D372" s="97">
        <v>2557908.8651999999</v>
      </c>
      <c r="E372" s="97">
        <v>717733.11800000002</v>
      </c>
      <c r="F372" s="97">
        <v>107659.9676994617</v>
      </c>
      <c r="G372" s="81">
        <f t="shared" si="5"/>
        <v>3383301.9508994613</v>
      </c>
    </row>
    <row r="373" spans="1:7" ht="18" x14ac:dyDescent="0.35">
      <c r="A373" s="95">
        <v>368</v>
      </c>
      <c r="B373" s="96" t="s">
        <v>52</v>
      </c>
      <c r="C373" s="96" t="s">
        <v>432</v>
      </c>
      <c r="D373" s="97">
        <v>3100269.7489</v>
      </c>
      <c r="E373" s="97">
        <v>869916.16619999998</v>
      </c>
      <c r="F373" s="97">
        <v>130487.42492934756</v>
      </c>
      <c r="G373" s="81">
        <f t="shared" si="5"/>
        <v>4100673.3400293472</v>
      </c>
    </row>
    <row r="374" spans="1:7" ht="18" x14ac:dyDescent="0.35">
      <c r="A374" s="95">
        <v>369</v>
      </c>
      <c r="B374" s="96" t="s">
        <v>52</v>
      </c>
      <c r="C374" s="96" t="s">
        <v>433</v>
      </c>
      <c r="D374" s="97">
        <v>2470000.1597000002</v>
      </c>
      <c r="E374" s="97">
        <v>693066.4889</v>
      </c>
      <c r="F374" s="97">
        <v>103959.97333448019</v>
      </c>
      <c r="G374" s="81">
        <f t="shared" si="5"/>
        <v>3267026.62193448</v>
      </c>
    </row>
    <row r="375" spans="1:7" ht="18" x14ac:dyDescent="0.35">
      <c r="A375" s="95">
        <v>370</v>
      </c>
      <c r="B375" s="96" t="s">
        <v>52</v>
      </c>
      <c r="C375" s="96" t="s">
        <v>434</v>
      </c>
      <c r="D375" s="97">
        <v>3986848.9185000001</v>
      </c>
      <c r="E375" s="97">
        <v>1118684.6976000001</v>
      </c>
      <c r="F375" s="97">
        <v>167802.70463916098</v>
      </c>
      <c r="G375" s="81">
        <f t="shared" si="5"/>
        <v>5273336.3207391612</v>
      </c>
    </row>
    <row r="376" spans="1:7" ht="18" x14ac:dyDescent="0.35">
      <c r="A376" s="95">
        <v>371</v>
      </c>
      <c r="B376" s="96" t="s">
        <v>52</v>
      </c>
      <c r="C376" s="96" t="s">
        <v>435</v>
      </c>
      <c r="D376" s="97">
        <v>2716303.1072</v>
      </c>
      <c r="E376" s="97">
        <v>762177.54469999997</v>
      </c>
      <c r="F376" s="97">
        <v>114326.63170442836</v>
      </c>
      <c r="G376" s="81">
        <f t="shared" si="5"/>
        <v>3592807.2836044282</v>
      </c>
    </row>
    <row r="377" spans="1:7" ht="18" x14ac:dyDescent="0.35">
      <c r="A377" s="95">
        <v>372</v>
      </c>
      <c r="B377" s="96" t="s">
        <v>52</v>
      </c>
      <c r="C377" s="96" t="s">
        <v>436</v>
      </c>
      <c r="D377" s="97">
        <v>2919920.4007999999</v>
      </c>
      <c r="E377" s="97">
        <v>819311.27489999996</v>
      </c>
      <c r="F377" s="97">
        <v>122896.69123438551</v>
      </c>
      <c r="G377" s="81">
        <f t="shared" si="5"/>
        <v>3862128.3669343856</v>
      </c>
    </row>
    <row r="378" spans="1:7" ht="18" x14ac:dyDescent="0.35">
      <c r="A378" s="95">
        <v>373</v>
      </c>
      <c r="B378" s="96" t="s">
        <v>52</v>
      </c>
      <c r="C378" s="96" t="s">
        <v>437</v>
      </c>
      <c r="D378" s="97">
        <v>2940370.696</v>
      </c>
      <c r="E378" s="97">
        <v>825049.49899999995</v>
      </c>
      <c r="F378" s="97">
        <v>123757.4248493812</v>
      </c>
      <c r="G378" s="81">
        <f t="shared" si="5"/>
        <v>3889177.619849381</v>
      </c>
    </row>
    <row r="379" spans="1:7" ht="18" x14ac:dyDescent="0.35">
      <c r="A379" s="95">
        <v>374</v>
      </c>
      <c r="B379" s="96" t="s">
        <v>52</v>
      </c>
      <c r="C379" s="96" t="s">
        <v>438</v>
      </c>
      <c r="D379" s="97">
        <v>2725317.2593999999</v>
      </c>
      <c r="E379" s="97">
        <v>764706.8591</v>
      </c>
      <c r="F379" s="97">
        <v>114706.02886442647</v>
      </c>
      <c r="G379" s="81">
        <f t="shared" si="5"/>
        <v>3604730.1473644264</v>
      </c>
    </row>
    <row r="380" spans="1:7" ht="18" x14ac:dyDescent="0.35">
      <c r="A380" s="95">
        <v>375</v>
      </c>
      <c r="B380" s="96" t="s">
        <v>52</v>
      </c>
      <c r="C380" s="96" t="s">
        <v>439</v>
      </c>
      <c r="D380" s="97">
        <v>2669949.4709999999</v>
      </c>
      <c r="E380" s="97">
        <v>749171.00639999995</v>
      </c>
      <c r="F380" s="97">
        <v>112375.65095943811</v>
      </c>
      <c r="G380" s="81">
        <f t="shared" si="5"/>
        <v>3531496.1283594379</v>
      </c>
    </row>
    <row r="381" spans="1:7" ht="18" x14ac:dyDescent="0.35">
      <c r="A381" s="95">
        <v>376</v>
      </c>
      <c r="B381" s="96" t="s">
        <v>52</v>
      </c>
      <c r="C381" s="96" t="s">
        <v>440</v>
      </c>
      <c r="D381" s="97">
        <v>2789719.7108999998</v>
      </c>
      <c r="E381" s="97">
        <v>782777.78139999998</v>
      </c>
      <c r="F381" s="97">
        <v>117416.6672094129</v>
      </c>
      <c r="G381" s="81">
        <f t="shared" si="5"/>
        <v>3689914.1595094129</v>
      </c>
    </row>
    <row r="382" spans="1:7" ht="18" x14ac:dyDescent="0.35">
      <c r="A382" s="95">
        <v>377</v>
      </c>
      <c r="B382" s="96" t="s">
        <v>52</v>
      </c>
      <c r="C382" s="96" t="s">
        <v>441</v>
      </c>
      <c r="D382" s="97">
        <v>2488442.5005999999</v>
      </c>
      <c r="E382" s="97">
        <v>698241.29359999998</v>
      </c>
      <c r="F382" s="97">
        <v>104736.19403947631</v>
      </c>
      <c r="G382" s="81">
        <f t="shared" si="5"/>
        <v>3291419.988239476</v>
      </c>
    </row>
    <row r="383" spans="1:7" ht="18" x14ac:dyDescent="0.35">
      <c r="A383" s="95">
        <v>378</v>
      </c>
      <c r="B383" s="96" t="s">
        <v>52</v>
      </c>
      <c r="C383" s="96" t="s">
        <v>442</v>
      </c>
      <c r="D383" s="97">
        <v>2475457.2056999998</v>
      </c>
      <c r="E383" s="97">
        <v>694597.70160000003</v>
      </c>
      <c r="F383" s="97">
        <v>104189.65523947905</v>
      </c>
      <c r="G383" s="81">
        <f t="shared" si="5"/>
        <v>3274244.5625394792</v>
      </c>
    </row>
    <row r="384" spans="1:7" ht="18" x14ac:dyDescent="0.35">
      <c r="A384" s="95">
        <v>379</v>
      </c>
      <c r="B384" s="96" t="s">
        <v>52</v>
      </c>
      <c r="C384" s="96" t="s">
        <v>443</v>
      </c>
      <c r="D384" s="97">
        <v>2675402.0224000001</v>
      </c>
      <c r="E384" s="97">
        <v>750700.95790000004</v>
      </c>
      <c r="F384" s="97">
        <v>112605.14368443697</v>
      </c>
      <c r="G384" s="81">
        <f t="shared" si="5"/>
        <v>3538708.123984437</v>
      </c>
    </row>
    <row r="385" spans="1:7" ht="18" x14ac:dyDescent="0.35">
      <c r="A385" s="95">
        <v>380</v>
      </c>
      <c r="B385" s="96" t="s">
        <v>52</v>
      </c>
      <c r="C385" s="96" t="s">
        <v>444</v>
      </c>
      <c r="D385" s="97">
        <v>3055123.6439999999</v>
      </c>
      <c r="E385" s="97">
        <v>857248.45349999995</v>
      </c>
      <c r="F385" s="97">
        <v>128587.26802435705</v>
      </c>
      <c r="G385" s="81">
        <f t="shared" si="5"/>
        <v>4040959.3655243567</v>
      </c>
    </row>
    <row r="386" spans="1:7" ht="18" x14ac:dyDescent="0.35">
      <c r="A386" s="95">
        <v>381</v>
      </c>
      <c r="B386" s="96" t="s">
        <v>52</v>
      </c>
      <c r="C386" s="96" t="s">
        <v>445</v>
      </c>
      <c r="D386" s="97">
        <v>3673088.6069999998</v>
      </c>
      <c r="E386" s="97">
        <v>1030645.5302</v>
      </c>
      <c r="F386" s="97">
        <v>154596.82952922702</v>
      </c>
      <c r="G386" s="81">
        <f t="shared" si="5"/>
        <v>4858330.9667292265</v>
      </c>
    </row>
    <row r="387" spans="1:7" ht="18" x14ac:dyDescent="0.35">
      <c r="A387" s="95">
        <v>382</v>
      </c>
      <c r="B387" s="96" t="s">
        <v>52</v>
      </c>
      <c r="C387" s="96" t="s">
        <v>446</v>
      </c>
      <c r="D387" s="97">
        <v>2525339.1538999998</v>
      </c>
      <c r="E387" s="97">
        <v>708594.26210000005</v>
      </c>
      <c r="F387" s="97">
        <v>106289.13931446856</v>
      </c>
      <c r="G387" s="81">
        <f t="shared" si="5"/>
        <v>3340222.5553144682</v>
      </c>
    </row>
    <row r="388" spans="1:7" ht="18" x14ac:dyDescent="0.35">
      <c r="A388" s="95">
        <v>383</v>
      </c>
      <c r="B388" s="96" t="s">
        <v>52</v>
      </c>
      <c r="C388" s="96" t="s">
        <v>447</v>
      </c>
      <c r="D388" s="97">
        <v>2433332.4665000001</v>
      </c>
      <c r="E388" s="97">
        <v>682777.76509999996</v>
      </c>
      <c r="F388" s="97">
        <v>102416.66476448791</v>
      </c>
      <c r="G388" s="81">
        <f t="shared" si="5"/>
        <v>3218526.8963644882</v>
      </c>
    </row>
    <row r="389" spans="1:7" ht="18" x14ac:dyDescent="0.35">
      <c r="A389" s="95">
        <v>384</v>
      </c>
      <c r="B389" s="96" t="s">
        <v>52</v>
      </c>
      <c r="C389" s="96" t="s">
        <v>448</v>
      </c>
      <c r="D389" s="97">
        <v>3545390.5471000001</v>
      </c>
      <c r="E389" s="97">
        <v>994814.25879999995</v>
      </c>
      <c r="F389" s="97">
        <v>149222.13881925389</v>
      </c>
      <c r="G389" s="81">
        <f t="shared" si="5"/>
        <v>4689426.944719254</v>
      </c>
    </row>
    <row r="390" spans="1:7" ht="18" x14ac:dyDescent="0.35">
      <c r="A390" s="95">
        <v>385</v>
      </c>
      <c r="B390" s="96" t="s">
        <v>52</v>
      </c>
      <c r="C390" s="96" t="s">
        <v>449</v>
      </c>
      <c r="D390" s="97">
        <v>2359595.1546999998</v>
      </c>
      <c r="E390" s="97">
        <v>662087.53980000003</v>
      </c>
      <c r="F390" s="97">
        <v>99313.130969503429</v>
      </c>
      <c r="G390" s="81">
        <f t="shared" si="5"/>
        <v>3120995.8254695032</v>
      </c>
    </row>
    <row r="391" spans="1:7" ht="18" x14ac:dyDescent="0.35">
      <c r="A391" s="95">
        <v>386</v>
      </c>
      <c r="B391" s="96" t="s">
        <v>52</v>
      </c>
      <c r="C391" s="96" t="s">
        <v>450</v>
      </c>
      <c r="D391" s="97">
        <v>2381314.8657999998</v>
      </c>
      <c r="E391" s="97">
        <v>668181.95389999996</v>
      </c>
      <c r="F391" s="97">
        <v>100227.29308449886</v>
      </c>
      <c r="G391" s="81">
        <f t="shared" ref="G391:G454" si="6">SUM(D391:F391)</f>
        <v>3149724.1127844988</v>
      </c>
    </row>
    <row r="392" spans="1:7" ht="18" x14ac:dyDescent="0.35">
      <c r="A392" s="95">
        <v>387</v>
      </c>
      <c r="B392" s="96" t="s">
        <v>52</v>
      </c>
      <c r="C392" s="96" t="s">
        <v>451</v>
      </c>
      <c r="D392" s="97">
        <v>3072182.7001</v>
      </c>
      <c r="E392" s="97">
        <v>862035.11719999998</v>
      </c>
      <c r="F392" s="97">
        <v>129305.26757935346</v>
      </c>
      <c r="G392" s="81">
        <f t="shared" si="6"/>
        <v>4063523.0848793536</v>
      </c>
    </row>
    <row r="393" spans="1:7" ht="18" x14ac:dyDescent="0.35">
      <c r="A393" s="95">
        <v>388</v>
      </c>
      <c r="B393" s="96" t="s">
        <v>52</v>
      </c>
      <c r="C393" s="96" t="s">
        <v>452</v>
      </c>
      <c r="D393" s="97">
        <v>3139089.5041999999</v>
      </c>
      <c r="E393" s="97">
        <v>880808.745</v>
      </c>
      <c r="F393" s="97">
        <v>132121.31174933939</v>
      </c>
      <c r="G393" s="81">
        <f t="shared" si="6"/>
        <v>4152019.5609493395</v>
      </c>
    </row>
    <row r="394" spans="1:7" ht="18" x14ac:dyDescent="0.35">
      <c r="A394" s="95">
        <v>389</v>
      </c>
      <c r="B394" s="96" t="s">
        <v>52</v>
      </c>
      <c r="C394" s="96" t="s">
        <v>453</v>
      </c>
      <c r="D394" s="97">
        <v>2407116.0660000001</v>
      </c>
      <c r="E394" s="97">
        <v>675421.60820000002</v>
      </c>
      <c r="F394" s="97">
        <v>101313.24122949343</v>
      </c>
      <c r="G394" s="81">
        <f t="shared" si="6"/>
        <v>3183850.9154294939</v>
      </c>
    </row>
    <row r="395" spans="1:7" ht="18" x14ac:dyDescent="0.35">
      <c r="A395" s="95">
        <v>390</v>
      </c>
      <c r="B395" s="96" t="s">
        <v>52</v>
      </c>
      <c r="C395" s="96" t="s">
        <v>454</v>
      </c>
      <c r="D395" s="97">
        <v>2357369.8775999998</v>
      </c>
      <c r="E395" s="97">
        <v>661463.14110000001</v>
      </c>
      <c r="F395" s="97">
        <v>99219.471164503906</v>
      </c>
      <c r="G395" s="81">
        <f t="shared" si="6"/>
        <v>3118052.489864504</v>
      </c>
    </row>
    <row r="396" spans="1:7" ht="18" x14ac:dyDescent="0.35">
      <c r="A396" s="95">
        <v>391</v>
      </c>
      <c r="B396" s="96" t="s">
        <v>52</v>
      </c>
      <c r="C396" s="96" t="s">
        <v>455</v>
      </c>
      <c r="D396" s="97">
        <v>2359503.8218999999</v>
      </c>
      <c r="E396" s="97">
        <v>662061.91240000003</v>
      </c>
      <c r="F396" s="97">
        <v>99309.286859503452</v>
      </c>
      <c r="G396" s="81">
        <f t="shared" si="6"/>
        <v>3120875.0211595031</v>
      </c>
    </row>
    <row r="397" spans="1:7" ht="18" x14ac:dyDescent="0.35">
      <c r="A397" s="95">
        <v>392</v>
      </c>
      <c r="B397" s="96" t="s">
        <v>52</v>
      </c>
      <c r="C397" s="96" t="s">
        <v>456</v>
      </c>
      <c r="D397" s="97">
        <v>2796403.5917000002</v>
      </c>
      <c r="E397" s="97">
        <v>784653.23620000004</v>
      </c>
      <c r="F397" s="97">
        <v>117697.98542941151</v>
      </c>
      <c r="G397" s="81">
        <f t="shared" si="6"/>
        <v>3698754.8133294117</v>
      </c>
    </row>
    <row r="398" spans="1:7" ht="18" x14ac:dyDescent="0.35">
      <c r="A398" s="95">
        <v>393</v>
      </c>
      <c r="B398" s="96" t="s">
        <v>52</v>
      </c>
      <c r="C398" s="96" t="s">
        <v>457</v>
      </c>
      <c r="D398" s="97">
        <v>2818279.7946000001</v>
      </c>
      <c r="E398" s="97">
        <v>790791.56099999999</v>
      </c>
      <c r="F398" s="97">
        <v>118618.7341494069</v>
      </c>
      <c r="G398" s="81">
        <f t="shared" si="6"/>
        <v>3727690.089749407</v>
      </c>
    </row>
    <row r="399" spans="1:7" ht="18" x14ac:dyDescent="0.35">
      <c r="A399" s="95">
        <v>394</v>
      </c>
      <c r="B399" s="96" t="s">
        <v>52</v>
      </c>
      <c r="C399" s="96" t="s">
        <v>58</v>
      </c>
      <c r="D399" s="97">
        <v>4872731.0767000001</v>
      </c>
      <c r="E399" s="97">
        <v>1367257.6518999999</v>
      </c>
      <c r="F399" s="97">
        <v>205088.64778397453</v>
      </c>
      <c r="G399" s="81">
        <f t="shared" si="6"/>
        <v>6445077.3763839742</v>
      </c>
    </row>
    <row r="400" spans="1:7" ht="18" x14ac:dyDescent="0.35">
      <c r="A400" s="95">
        <v>395</v>
      </c>
      <c r="B400" s="96" t="s">
        <v>52</v>
      </c>
      <c r="C400" s="96" t="s">
        <v>458</v>
      </c>
      <c r="D400" s="97">
        <v>2440643.4054999999</v>
      </c>
      <c r="E400" s="97">
        <v>684829.16850000003</v>
      </c>
      <c r="F400" s="97">
        <v>102724.37527448637</v>
      </c>
      <c r="G400" s="81">
        <f t="shared" si="6"/>
        <v>3228196.9492744864</v>
      </c>
    </row>
    <row r="401" spans="1:7" ht="18" x14ac:dyDescent="0.35">
      <c r="A401" s="95">
        <v>396</v>
      </c>
      <c r="B401" s="96" t="s">
        <v>52</v>
      </c>
      <c r="C401" s="96" t="s">
        <v>459</v>
      </c>
      <c r="D401" s="97">
        <v>2415434.1173999999</v>
      </c>
      <c r="E401" s="97">
        <v>677755.60109999997</v>
      </c>
      <c r="F401" s="97">
        <v>101663.34016449167</v>
      </c>
      <c r="G401" s="81">
        <f t="shared" si="6"/>
        <v>3194853.0586644914</v>
      </c>
    </row>
    <row r="402" spans="1:7" ht="18" x14ac:dyDescent="0.35">
      <c r="A402" s="95">
        <v>397</v>
      </c>
      <c r="B402" s="96" t="s">
        <v>52</v>
      </c>
      <c r="C402" s="96" t="s">
        <v>460</v>
      </c>
      <c r="D402" s="97">
        <v>2891335.8141000001</v>
      </c>
      <c r="E402" s="97">
        <v>811290.62</v>
      </c>
      <c r="F402" s="97">
        <v>121693.59299939152</v>
      </c>
      <c r="G402" s="81">
        <f t="shared" si="6"/>
        <v>3824320.0270993919</v>
      </c>
    </row>
    <row r="403" spans="1:7" ht="18" x14ac:dyDescent="0.35">
      <c r="A403" s="95">
        <v>398</v>
      </c>
      <c r="B403" s="96" t="s">
        <v>52</v>
      </c>
      <c r="C403" s="96" t="s">
        <v>461</v>
      </c>
      <c r="D403" s="97">
        <v>2385630.7307000002</v>
      </c>
      <c r="E403" s="97">
        <v>669392.9584</v>
      </c>
      <c r="F403" s="97">
        <v>100408.94375949795</v>
      </c>
      <c r="G403" s="81">
        <f t="shared" si="6"/>
        <v>3155432.6328594983</v>
      </c>
    </row>
    <row r="404" spans="1:7" ht="18" x14ac:dyDescent="0.35">
      <c r="A404" s="95">
        <v>399</v>
      </c>
      <c r="B404" s="96" t="s">
        <v>52</v>
      </c>
      <c r="C404" s="96" t="s">
        <v>462</v>
      </c>
      <c r="D404" s="97">
        <v>3019451.7940000002</v>
      </c>
      <c r="E404" s="97">
        <v>847239.15700000001</v>
      </c>
      <c r="F404" s="97">
        <v>127085.87354936457</v>
      </c>
      <c r="G404" s="81">
        <f t="shared" si="6"/>
        <v>3993776.8245493649</v>
      </c>
    </row>
    <row r="405" spans="1:7" ht="18" x14ac:dyDescent="0.35">
      <c r="A405" s="95">
        <v>400</v>
      </c>
      <c r="B405" s="96" t="s">
        <v>52</v>
      </c>
      <c r="C405" s="96" t="s">
        <v>463</v>
      </c>
      <c r="D405" s="97">
        <v>2651562.7297999999</v>
      </c>
      <c r="E405" s="97">
        <v>744011.80260000005</v>
      </c>
      <c r="F405" s="97">
        <v>111601.770389442</v>
      </c>
      <c r="G405" s="81">
        <f t="shared" si="6"/>
        <v>3507176.3027894418</v>
      </c>
    </row>
    <row r="406" spans="1:7" ht="18" x14ac:dyDescent="0.35">
      <c r="A406" s="95">
        <v>401</v>
      </c>
      <c r="B406" s="96" t="s">
        <v>52</v>
      </c>
      <c r="C406" s="96" t="s">
        <v>464</v>
      </c>
      <c r="D406" s="97">
        <v>2757237.1362000001</v>
      </c>
      <c r="E406" s="97">
        <v>773663.37549999997</v>
      </c>
      <c r="F406" s="97">
        <v>116049.50632441974</v>
      </c>
      <c r="G406" s="81">
        <f t="shared" si="6"/>
        <v>3646950.0180244199</v>
      </c>
    </row>
    <row r="407" spans="1:7" ht="18" x14ac:dyDescent="0.35">
      <c r="A407" s="95">
        <v>402</v>
      </c>
      <c r="B407" s="96" t="s">
        <v>52</v>
      </c>
      <c r="C407" s="96" t="s">
        <v>465</v>
      </c>
      <c r="D407" s="97">
        <v>2170644.6453</v>
      </c>
      <c r="E407" s="97">
        <v>609069.2169</v>
      </c>
      <c r="F407" s="97">
        <v>91360.382534543198</v>
      </c>
      <c r="G407" s="81">
        <f t="shared" si="6"/>
        <v>2871074.2447345429</v>
      </c>
    </row>
    <row r="408" spans="1:7" ht="18" x14ac:dyDescent="0.35">
      <c r="A408" s="95">
        <v>403</v>
      </c>
      <c r="B408" s="96" t="s">
        <v>52</v>
      </c>
      <c r="C408" s="96" t="s">
        <v>466</v>
      </c>
      <c r="D408" s="97">
        <v>2393212.8075000001</v>
      </c>
      <c r="E408" s="97">
        <v>671520.44149999996</v>
      </c>
      <c r="F408" s="97">
        <v>100728.06622449635</v>
      </c>
      <c r="G408" s="81">
        <f t="shared" si="6"/>
        <v>3165461.3152244962</v>
      </c>
    </row>
    <row r="409" spans="1:7" ht="18" x14ac:dyDescent="0.35">
      <c r="A409" s="95">
        <v>404</v>
      </c>
      <c r="B409" s="96" t="s">
        <v>52</v>
      </c>
      <c r="C409" s="96" t="s">
        <v>467</v>
      </c>
      <c r="D409" s="97">
        <v>2950916.3845000002</v>
      </c>
      <c r="E409" s="97">
        <v>828008.55279999995</v>
      </c>
      <c r="F409" s="97">
        <v>124201.28291937898</v>
      </c>
      <c r="G409" s="81">
        <f t="shared" si="6"/>
        <v>3903126.2202193793</v>
      </c>
    </row>
    <row r="410" spans="1:7" ht="18" x14ac:dyDescent="0.35">
      <c r="A410" s="95">
        <v>405</v>
      </c>
      <c r="B410" s="96" t="s">
        <v>52</v>
      </c>
      <c r="C410" s="96" t="s">
        <v>468</v>
      </c>
      <c r="D410" s="97">
        <v>3450127.8894000002</v>
      </c>
      <c r="E410" s="97">
        <v>968084.15700000001</v>
      </c>
      <c r="F410" s="97">
        <v>145212.62354927394</v>
      </c>
      <c r="G410" s="81">
        <f t="shared" si="6"/>
        <v>4563424.6699492745</v>
      </c>
    </row>
    <row r="411" spans="1:7" ht="18" x14ac:dyDescent="0.35">
      <c r="A411" s="95">
        <v>406</v>
      </c>
      <c r="B411" s="96" t="s">
        <v>52</v>
      </c>
      <c r="C411" s="96" t="s">
        <v>469</v>
      </c>
      <c r="D411" s="97">
        <v>2251560.2629999998</v>
      </c>
      <c r="E411" s="97">
        <v>631773.62959999999</v>
      </c>
      <c r="F411" s="97">
        <v>94766.044439526158</v>
      </c>
      <c r="G411" s="81">
        <f t="shared" si="6"/>
        <v>2978099.9370395262</v>
      </c>
    </row>
    <row r="412" spans="1:7" ht="18" x14ac:dyDescent="0.35">
      <c r="A412" s="95">
        <v>407</v>
      </c>
      <c r="B412" s="96" t="s">
        <v>52</v>
      </c>
      <c r="C412" s="96" t="s">
        <v>470</v>
      </c>
      <c r="D412" s="97">
        <v>2647521.4438999998</v>
      </c>
      <c r="E412" s="97">
        <v>742877.8432</v>
      </c>
      <c r="F412" s="97">
        <v>111431.67647944283</v>
      </c>
      <c r="G412" s="81">
        <f t="shared" si="6"/>
        <v>3501830.9635794428</v>
      </c>
    </row>
    <row r="413" spans="1:7" ht="18" x14ac:dyDescent="0.35">
      <c r="A413" s="95">
        <v>408</v>
      </c>
      <c r="B413" s="96" t="s">
        <v>53</v>
      </c>
      <c r="C413" s="96" t="s">
        <v>471</v>
      </c>
      <c r="D413" s="97">
        <v>2690269.2115000002</v>
      </c>
      <c r="E413" s="97">
        <v>754872.59759999998</v>
      </c>
      <c r="F413" s="97">
        <v>113230.88963943384</v>
      </c>
      <c r="G413" s="81">
        <f t="shared" si="6"/>
        <v>3558372.6987394341</v>
      </c>
    </row>
    <row r="414" spans="1:7" ht="18" x14ac:dyDescent="0.35">
      <c r="A414" s="95">
        <v>409</v>
      </c>
      <c r="B414" s="96" t="s">
        <v>53</v>
      </c>
      <c r="C414" s="96" t="s">
        <v>472</v>
      </c>
      <c r="D414" s="97">
        <v>2772164.7006999999</v>
      </c>
      <c r="E414" s="97">
        <v>777851.95609999995</v>
      </c>
      <c r="F414" s="97">
        <v>116677.79341441659</v>
      </c>
      <c r="G414" s="81">
        <f t="shared" si="6"/>
        <v>3666694.4502144167</v>
      </c>
    </row>
    <row r="415" spans="1:7" ht="18" x14ac:dyDescent="0.35">
      <c r="A415" s="95">
        <v>410</v>
      </c>
      <c r="B415" s="96" t="s">
        <v>53</v>
      </c>
      <c r="C415" s="96" t="s">
        <v>473</v>
      </c>
      <c r="D415" s="97">
        <v>3015853.3007999999</v>
      </c>
      <c r="E415" s="97">
        <v>846229.4425</v>
      </c>
      <c r="F415" s="97">
        <v>126934.41637436532</v>
      </c>
      <c r="G415" s="81">
        <f t="shared" si="6"/>
        <v>3989017.1596743651</v>
      </c>
    </row>
    <row r="416" spans="1:7" ht="18" x14ac:dyDescent="0.35">
      <c r="A416" s="95">
        <v>411</v>
      </c>
      <c r="B416" s="96" t="s">
        <v>53</v>
      </c>
      <c r="C416" s="96" t="s">
        <v>474</v>
      </c>
      <c r="D416" s="97">
        <v>2827662.4051999999</v>
      </c>
      <c r="E416" s="97">
        <v>793424.26240000001</v>
      </c>
      <c r="F416" s="97">
        <v>119013.63935940493</v>
      </c>
      <c r="G416" s="81">
        <f t="shared" si="6"/>
        <v>3740100.3069594046</v>
      </c>
    </row>
    <row r="417" spans="1:7" ht="18" x14ac:dyDescent="0.35">
      <c r="A417" s="95">
        <v>412</v>
      </c>
      <c r="B417" s="96" t="s">
        <v>53</v>
      </c>
      <c r="C417" s="96" t="s">
        <v>475</v>
      </c>
      <c r="D417" s="97">
        <v>2644481.3355</v>
      </c>
      <c r="E417" s="97">
        <v>742024.80790000001</v>
      </c>
      <c r="F417" s="97">
        <v>111303.72118444348</v>
      </c>
      <c r="G417" s="81">
        <f t="shared" si="6"/>
        <v>3497809.8645844436</v>
      </c>
    </row>
    <row r="418" spans="1:7" ht="18" x14ac:dyDescent="0.35">
      <c r="A418" s="95">
        <v>413</v>
      </c>
      <c r="B418" s="96" t="s">
        <v>53</v>
      </c>
      <c r="C418" s="96" t="s">
        <v>476</v>
      </c>
      <c r="D418" s="97">
        <v>2473607.4405</v>
      </c>
      <c r="E418" s="97">
        <v>694078.6692</v>
      </c>
      <c r="F418" s="97">
        <v>104111.80037947943</v>
      </c>
      <c r="G418" s="81">
        <f t="shared" si="6"/>
        <v>3271797.9100794792</v>
      </c>
    </row>
    <row r="419" spans="1:7" ht="18" x14ac:dyDescent="0.35">
      <c r="A419" s="95">
        <v>414</v>
      </c>
      <c r="B419" s="96" t="s">
        <v>53</v>
      </c>
      <c r="C419" s="96" t="s">
        <v>477</v>
      </c>
      <c r="D419" s="97">
        <v>2481702.4010999999</v>
      </c>
      <c r="E419" s="97">
        <v>696350.06409999996</v>
      </c>
      <c r="F419" s="97">
        <v>104452.50961447772</v>
      </c>
      <c r="G419" s="81">
        <f t="shared" si="6"/>
        <v>3282504.9748144778</v>
      </c>
    </row>
    <row r="420" spans="1:7" ht="18" x14ac:dyDescent="0.35">
      <c r="A420" s="95">
        <v>415</v>
      </c>
      <c r="B420" s="96" t="s">
        <v>53</v>
      </c>
      <c r="C420" s="96" t="s">
        <v>478</v>
      </c>
      <c r="D420" s="97">
        <v>2657158.4089000002</v>
      </c>
      <c r="E420" s="97">
        <v>745581.91489999997</v>
      </c>
      <c r="F420" s="97">
        <v>111837.28723444081</v>
      </c>
      <c r="G420" s="81">
        <f t="shared" si="6"/>
        <v>3514577.6110344413</v>
      </c>
    </row>
    <row r="421" spans="1:7" ht="18" x14ac:dyDescent="0.35">
      <c r="A421" s="95">
        <v>416</v>
      </c>
      <c r="B421" s="96" t="s">
        <v>53</v>
      </c>
      <c r="C421" s="96" t="s">
        <v>479</v>
      </c>
      <c r="D421" s="97">
        <v>2492288.2535999999</v>
      </c>
      <c r="E421" s="97">
        <v>699320.38760000002</v>
      </c>
      <c r="F421" s="97">
        <v>104898.05813947551</v>
      </c>
      <c r="G421" s="81">
        <f t="shared" si="6"/>
        <v>3296506.6993394755</v>
      </c>
    </row>
    <row r="422" spans="1:7" ht="18" x14ac:dyDescent="0.35">
      <c r="A422" s="95">
        <v>417</v>
      </c>
      <c r="B422" s="96" t="s">
        <v>53</v>
      </c>
      <c r="C422" s="96" t="s">
        <v>480</v>
      </c>
      <c r="D422" s="97">
        <v>3004935.8709</v>
      </c>
      <c r="E422" s="97">
        <v>843166.08050000004</v>
      </c>
      <c r="F422" s="97">
        <v>126474.91207436763</v>
      </c>
      <c r="G422" s="81">
        <f t="shared" si="6"/>
        <v>3974576.8634743677</v>
      </c>
    </row>
    <row r="423" spans="1:7" ht="18" x14ac:dyDescent="0.35">
      <c r="A423" s="95">
        <v>418</v>
      </c>
      <c r="B423" s="96" t="s">
        <v>53</v>
      </c>
      <c r="C423" s="96" t="s">
        <v>481</v>
      </c>
      <c r="D423" s="97">
        <v>2480024.9788000002</v>
      </c>
      <c r="E423" s="97">
        <v>695879.39</v>
      </c>
      <c r="F423" s="97">
        <v>104381.90849947809</v>
      </c>
      <c r="G423" s="81">
        <f t="shared" si="6"/>
        <v>3280286.2772994782</v>
      </c>
    </row>
    <row r="424" spans="1:7" ht="18" x14ac:dyDescent="0.35">
      <c r="A424" s="95">
        <v>419</v>
      </c>
      <c r="B424" s="96" t="s">
        <v>53</v>
      </c>
      <c r="C424" s="96" t="s">
        <v>482</v>
      </c>
      <c r="D424" s="97">
        <v>2754494.1417</v>
      </c>
      <c r="E424" s="97">
        <v>772893.70849999995</v>
      </c>
      <c r="F424" s="97">
        <v>115934.05627442032</v>
      </c>
      <c r="G424" s="81">
        <f t="shared" si="6"/>
        <v>3643321.9064744203</v>
      </c>
    </row>
    <row r="425" spans="1:7" ht="18" x14ac:dyDescent="0.35">
      <c r="A425" s="95">
        <v>420</v>
      </c>
      <c r="B425" s="96" t="s">
        <v>53</v>
      </c>
      <c r="C425" s="96" t="s">
        <v>483</v>
      </c>
      <c r="D425" s="97">
        <v>3001774.1617000001</v>
      </c>
      <c r="E425" s="97">
        <v>842278.92469999997</v>
      </c>
      <c r="F425" s="97">
        <v>126341.83870436827</v>
      </c>
      <c r="G425" s="81">
        <f t="shared" si="6"/>
        <v>3970394.925104368</v>
      </c>
    </row>
    <row r="426" spans="1:7" ht="18" x14ac:dyDescent="0.35">
      <c r="A426" s="95">
        <v>421</v>
      </c>
      <c r="B426" s="96" t="s">
        <v>53</v>
      </c>
      <c r="C426" s="96" t="s">
        <v>484</v>
      </c>
      <c r="D426" s="97">
        <v>2994755.3944999999</v>
      </c>
      <c r="E426" s="97">
        <v>840309.50289999996</v>
      </c>
      <c r="F426" s="97">
        <v>126046.42543436975</v>
      </c>
      <c r="G426" s="81">
        <f t="shared" si="6"/>
        <v>3961111.3228343697</v>
      </c>
    </row>
    <row r="427" spans="1:7" ht="18" x14ac:dyDescent="0.35">
      <c r="A427" s="95">
        <v>422</v>
      </c>
      <c r="B427" s="96" t="s">
        <v>53</v>
      </c>
      <c r="C427" s="96" t="s">
        <v>485</v>
      </c>
      <c r="D427" s="97">
        <v>2615186.2966</v>
      </c>
      <c r="E427" s="97">
        <v>733804.80449999997</v>
      </c>
      <c r="F427" s="97">
        <v>110070.72067444964</v>
      </c>
      <c r="G427" s="81">
        <f t="shared" si="6"/>
        <v>3459061.8217744497</v>
      </c>
    </row>
    <row r="428" spans="1:7" ht="18" x14ac:dyDescent="0.35">
      <c r="A428" s="95">
        <v>423</v>
      </c>
      <c r="B428" s="96" t="s">
        <v>53</v>
      </c>
      <c r="C428" s="96" t="s">
        <v>486</v>
      </c>
      <c r="D428" s="97">
        <v>2946204.2922999999</v>
      </c>
      <c r="E428" s="97">
        <v>826686.36939999997</v>
      </c>
      <c r="F428" s="97">
        <v>124002.95540937998</v>
      </c>
      <c r="G428" s="81">
        <f t="shared" si="6"/>
        <v>3896893.6171093802</v>
      </c>
    </row>
    <row r="429" spans="1:7" ht="18" x14ac:dyDescent="0.35">
      <c r="A429" s="95">
        <v>424</v>
      </c>
      <c r="B429" s="96" t="s">
        <v>53</v>
      </c>
      <c r="C429" s="96" t="s">
        <v>487</v>
      </c>
      <c r="D429" s="97">
        <v>3041325.9646000001</v>
      </c>
      <c r="E429" s="97">
        <v>853376.91150000005</v>
      </c>
      <c r="F429" s="97">
        <v>128006.53672435996</v>
      </c>
      <c r="G429" s="81">
        <f t="shared" si="6"/>
        <v>4022709.4128243597</v>
      </c>
    </row>
    <row r="430" spans="1:7" ht="18" x14ac:dyDescent="0.35">
      <c r="A430" s="95">
        <v>425</v>
      </c>
      <c r="B430" s="96" t="s">
        <v>53</v>
      </c>
      <c r="C430" s="96" t="s">
        <v>488</v>
      </c>
      <c r="D430" s="97">
        <v>2911385.1124999998</v>
      </c>
      <c r="E430" s="97">
        <v>816916.32680000004</v>
      </c>
      <c r="F430" s="97">
        <v>122537.44901938731</v>
      </c>
      <c r="G430" s="81">
        <f t="shared" si="6"/>
        <v>3850838.8883193871</v>
      </c>
    </row>
    <row r="431" spans="1:7" ht="18" x14ac:dyDescent="0.35">
      <c r="A431" s="95">
        <v>426</v>
      </c>
      <c r="B431" s="96" t="s">
        <v>53</v>
      </c>
      <c r="C431" s="96" t="s">
        <v>489</v>
      </c>
      <c r="D431" s="97">
        <v>3192665.8483000002</v>
      </c>
      <c r="E431" s="97">
        <v>895841.92980000004</v>
      </c>
      <c r="F431" s="97">
        <v>134376.28946932813</v>
      </c>
      <c r="G431" s="81">
        <f t="shared" si="6"/>
        <v>4222884.0675693285</v>
      </c>
    </row>
    <row r="432" spans="1:7" ht="18" x14ac:dyDescent="0.35">
      <c r="A432" s="95">
        <v>427</v>
      </c>
      <c r="B432" s="96" t="s">
        <v>53</v>
      </c>
      <c r="C432" s="96" t="s">
        <v>490</v>
      </c>
      <c r="D432" s="97">
        <v>2542391.6246000002</v>
      </c>
      <c r="E432" s="97">
        <v>713379.07799999998</v>
      </c>
      <c r="F432" s="97">
        <v>107006.86169946496</v>
      </c>
      <c r="G432" s="81">
        <f t="shared" si="6"/>
        <v>3362777.5642994652</v>
      </c>
    </row>
    <row r="433" spans="1:7" ht="18" x14ac:dyDescent="0.35">
      <c r="A433" s="95">
        <v>428</v>
      </c>
      <c r="B433" s="96" t="s">
        <v>53</v>
      </c>
      <c r="C433" s="96" t="s">
        <v>53</v>
      </c>
      <c r="D433" s="97">
        <v>3501545.1904000002</v>
      </c>
      <c r="E433" s="97">
        <v>982511.52789999999</v>
      </c>
      <c r="F433" s="97">
        <v>147376.72918426309</v>
      </c>
      <c r="G433" s="81">
        <f t="shared" si="6"/>
        <v>4631433.4474842632</v>
      </c>
    </row>
    <row r="434" spans="1:7" ht="18" x14ac:dyDescent="0.35">
      <c r="A434" s="95">
        <v>429</v>
      </c>
      <c r="B434" s="96" t="s">
        <v>53</v>
      </c>
      <c r="C434" s="96" t="s">
        <v>491</v>
      </c>
      <c r="D434" s="97">
        <v>2463837.6995000001</v>
      </c>
      <c r="E434" s="97">
        <v>691337.34140000003</v>
      </c>
      <c r="F434" s="97">
        <v>103700.60120948149</v>
      </c>
      <c r="G434" s="81">
        <f t="shared" si="6"/>
        <v>3258875.6421094821</v>
      </c>
    </row>
    <row r="435" spans="1:7" ht="18" x14ac:dyDescent="0.35">
      <c r="A435" s="95">
        <v>430</v>
      </c>
      <c r="B435" s="96" t="s">
        <v>53</v>
      </c>
      <c r="C435" s="96" t="s">
        <v>492</v>
      </c>
      <c r="D435" s="97">
        <v>2327673.4923999999</v>
      </c>
      <c r="E435" s="97">
        <v>653130.52240000002</v>
      </c>
      <c r="F435" s="97">
        <v>97969.578359510153</v>
      </c>
      <c r="G435" s="81">
        <f t="shared" si="6"/>
        <v>3078773.5931595103</v>
      </c>
    </row>
    <row r="436" spans="1:7" ht="18" x14ac:dyDescent="0.35">
      <c r="A436" s="95">
        <v>431</v>
      </c>
      <c r="B436" s="96" t="s">
        <v>53</v>
      </c>
      <c r="C436" s="96" t="s">
        <v>493</v>
      </c>
      <c r="D436" s="97">
        <v>2831579.9142999998</v>
      </c>
      <c r="E436" s="97">
        <v>794523.49080000003</v>
      </c>
      <c r="F436" s="97">
        <v>119178.52361940411</v>
      </c>
      <c r="G436" s="81">
        <f t="shared" si="6"/>
        <v>3745281.9287194042</v>
      </c>
    </row>
    <row r="437" spans="1:7" ht="18" x14ac:dyDescent="0.35">
      <c r="A437" s="95">
        <v>432</v>
      </c>
      <c r="B437" s="96" t="s">
        <v>53</v>
      </c>
      <c r="C437" s="96" t="s">
        <v>494</v>
      </c>
      <c r="D437" s="97">
        <v>2817762.0392</v>
      </c>
      <c r="E437" s="97">
        <v>790646.28209999995</v>
      </c>
      <c r="F437" s="97">
        <v>118596.942314407</v>
      </c>
      <c r="G437" s="81">
        <f t="shared" si="6"/>
        <v>3727005.2636144068</v>
      </c>
    </row>
    <row r="438" spans="1:7" ht="18" x14ac:dyDescent="0.35">
      <c r="A438" s="95">
        <v>433</v>
      </c>
      <c r="B438" s="96" t="s">
        <v>53</v>
      </c>
      <c r="C438" s="96" t="s">
        <v>495</v>
      </c>
      <c r="D438" s="97">
        <v>2672849.7900999999</v>
      </c>
      <c r="E438" s="97">
        <v>749984.81759999995</v>
      </c>
      <c r="F438" s="97">
        <v>112497.7226394375</v>
      </c>
      <c r="G438" s="81">
        <f t="shared" si="6"/>
        <v>3535332.3303394369</v>
      </c>
    </row>
    <row r="439" spans="1:7" ht="18" x14ac:dyDescent="0.35">
      <c r="A439" s="95">
        <v>434</v>
      </c>
      <c r="B439" s="96" t="s">
        <v>53</v>
      </c>
      <c r="C439" s="96" t="s">
        <v>496</v>
      </c>
      <c r="D439" s="97">
        <v>2728985.7115000002</v>
      </c>
      <c r="E439" s="97">
        <v>765736.20360000001</v>
      </c>
      <c r="F439" s="97">
        <v>114860.4305394257</v>
      </c>
      <c r="G439" s="81">
        <f t="shared" si="6"/>
        <v>3609582.3456394263</v>
      </c>
    </row>
    <row r="440" spans="1:7" ht="18" x14ac:dyDescent="0.35">
      <c r="A440" s="95">
        <v>435</v>
      </c>
      <c r="B440" s="96" t="s">
        <v>53</v>
      </c>
      <c r="C440" s="96" t="s">
        <v>497</v>
      </c>
      <c r="D440" s="97">
        <v>2298664.4569999999</v>
      </c>
      <c r="E440" s="97">
        <v>644990.76980000001</v>
      </c>
      <c r="F440" s="97">
        <v>96748.615469516255</v>
      </c>
      <c r="G440" s="81">
        <f t="shared" si="6"/>
        <v>3040403.8422695161</v>
      </c>
    </row>
    <row r="441" spans="1:7" ht="18" x14ac:dyDescent="0.35">
      <c r="A441" s="95">
        <v>436</v>
      </c>
      <c r="B441" s="96" t="s">
        <v>53</v>
      </c>
      <c r="C441" s="96" t="s">
        <v>498</v>
      </c>
      <c r="D441" s="97">
        <v>2750497.4534999998</v>
      </c>
      <c r="E441" s="97">
        <v>771772.26300000004</v>
      </c>
      <c r="F441" s="97">
        <v>115765.83944942117</v>
      </c>
      <c r="G441" s="81">
        <f t="shared" si="6"/>
        <v>3638035.5559494211</v>
      </c>
    </row>
    <row r="442" spans="1:7" ht="18" x14ac:dyDescent="0.35">
      <c r="A442" s="95">
        <v>437</v>
      </c>
      <c r="B442" s="96" t="s">
        <v>53</v>
      </c>
      <c r="C442" s="96" t="s">
        <v>499</v>
      </c>
      <c r="D442" s="97">
        <v>2481114.2532000002</v>
      </c>
      <c r="E442" s="97">
        <v>696185.03350000002</v>
      </c>
      <c r="F442" s="97">
        <v>104427.75502447785</v>
      </c>
      <c r="G442" s="81">
        <f t="shared" si="6"/>
        <v>3281727.0417244779</v>
      </c>
    </row>
    <row r="443" spans="1:7" ht="18" x14ac:dyDescent="0.35">
      <c r="A443" s="95">
        <v>438</v>
      </c>
      <c r="B443" s="96" t="s">
        <v>53</v>
      </c>
      <c r="C443" s="96" t="s">
        <v>500</v>
      </c>
      <c r="D443" s="97">
        <v>2570651.8637999999</v>
      </c>
      <c r="E443" s="97">
        <v>721308.72320000001</v>
      </c>
      <c r="F443" s="97">
        <v>108196.30847945901</v>
      </c>
      <c r="G443" s="81">
        <f t="shared" si="6"/>
        <v>3400156.8954794588</v>
      </c>
    </row>
    <row r="444" spans="1:7" ht="18" x14ac:dyDescent="0.35">
      <c r="A444" s="95">
        <v>439</v>
      </c>
      <c r="B444" s="96" t="s">
        <v>53</v>
      </c>
      <c r="C444" s="96" t="s">
        <v>501</v>
      </c>
      <c r="D444" s="97">
        <v>2758256.6782999998</v>
      </c>
      <c r="E444" s="97">
        <v>773949.45259999996</v>
      </c>
      <c r="F444" s="97">
        <v>116092.41788941952</v>
      </c>
      <c r="G444" s="81">
        <f t="shared" si="6"/>
        <v>3648298.5487894192</v>
      </c>
    </row>
    <row r="445" spans="1:7" ht="18" x14ac:dyDescent="0.35">
      <c r="A445" s="95">
        <v>440</v>
      </c>
      <c r="B445" s="96" t="s">
        <v>53</v>
      </c>
      <c r="C445" s="96" t="s">
        <v>502</v>
      </c>
      <c r="D445" s="97">
        <v>2673270.3084999998</v>
      </c>
      <c r="E445" s="97">
        <v>750102.81240000005</v>
      </c>
      <c r="F445" s="97">
        <v>112515.42185943743</v>
      </c>
      <c r="G445" s="81">
        <f t="shared" si="6"/>
        <v>3535888.5427594376</v>
      </c>
    </row>
    <row r="446" spans="1:7" ht="18" x14ac:dyDescent="0.35">
      <c r="A446" s="95">
        <v>441</v>
      </c>
      <c r="B446" s="96" t="s">
        <v>53</v>
      </c>
      <c r="C446" s="96" t="s">
        <v>503</v>
      </c>
      <c r="D446" s="97">
        <v>2620024.2381000002</v>
      </c>
      <c r="E446" s="97">
        <v>735162.30039999995</v>
      </c>
      <c r="F446" s="97">
        <v>110274.34505944862</v>
      </c>
      <c r="G446" s="81">
        <f t="shared" si="6"/>
        <v>3465460.8835594486</v>
      </c>
    </row>
    <row r="447" spans="1:7" ht="18" x14ac:dyDescent="0.35">
      <c r="A447" s="95">
        <v>442</v>
      </c>
      <c r="B447" s="96" t="s">
        <v>54</v>
      </c>
      <c r="C447" s="96" t="s">
        <v>504</v>
      </c>
      <c r="D447" s="97">
        <v>2097758.6751000001</v>
      </c>
      <c r="E447" s="97">
        <v>588617.8726</v>
      </c>
      <c r="F447" s="97">
        <v>88292.680889558527</v>
      </c>
      <c r="G447" s="81">
        <f t="shared" si="6"/>
        <v>2774669.2285895585</v>
      </c>
    </row>
    <row r="448" spans="1:7" ht="18" x14ac:dyDescent="0.35">
      <c r="A448" s="95">
        <v>443</v>
      </c>
      <c r="B448" s="96" t="s">
        <v>54</v>
      </c>
      <c r="C448" s="96" t="s">
        <v>505</v>
      </c>
      <c r="D448" s="97">
        <v>3427654.6049000002</v>
      </c>
      <c r="E448" s="97">
        <v>961778.29500000004</v>
      </c>
      <c r="F448" s="97">
        <v>144266.74424927868</v>
      </c>
      <c r="G448" s="81">
        <f t="shared" si="6"/>
        <v>4533699.6441492792</v>
      </c>
    </row>
    <row r="449" spans="1:7" ht="18" x14ac:dyDescent="0.35">
      <c r="A449" s="95">
        <v>444</v>
      </c>
      <c r="B449" s="96" t="s">
        <v>54</v>
      </c>
      <c r="C449" s="96" t="s">
        <v>506</v>
      </c>
      <c r="D449" s="97">
        <v>2887085.2105999999</v>
      </c>
      <c r="E449" s="97">
        <v>810097.92740000004</v>
      </c>
      <c r="F449" s="97">
        <v>121514.68910939242</v>
      </c>
      <c r="G449" s="81">
        <f t="shared" si="6"/>
        <v>3818697.8271093923</v>
      </c>
    </row>
    <row r="450" spans="1:7" ht="18" x14ac:dyDescent="0.35">
      <c r="A450" s="95">
        <v>445</v>
      </c>
      <c r="B450" s="96" t="s">
        <v>54</v>
      </c>
      <c r="C450" s="96" t="s">
        <v>507</v>
      </c>
      <c r="D450" s="97">
        <v>2383775.0452999999</v>
      </c>
      <c r="E450" s="97">
        <v>668872.2648</v>
      </c>
      <c r="F450" s="97">
        <v>100330.83971949834</v>
      </c>
      <c r="G450" s="81">
        <f t="shared" si="6"/>
        <v>3152978.1498194984</v>
      </c>
    </row>
    <row r="451" spans="1:7" ht="18" x14ac:dyDescent="0.35">
      <c r="A451" s="95">
        <v>446</v>
      </c>
      <c r="B451" s="96" t="s">
        <v>54</v>
      </c>
      <c r="C451" s="96" t="s">
        <v>508</v>
      </c>
      <c r="D451" s="97">
        <v>3174723.6798999999</v>
      </c>
      <c r="E451" s="97">
        <v>890807.47030000004</v>
      </c>
      <c r="F451" s="97">
        <v>133621.1205443319</v>
      </c>
      <c r="G451" s="81">
        <f t="shared" si="6"/>
        <v>4199152.2707443321</v>
      </c>
    </row>
    <row r="452" spans="1:7" ht="18" x14ac:dyDescent="0.35">
      <c r="A452" s="95">
        <v>447</v>
      </c>
      <c r="B452" s="96" t="s">
        <v>54</v>
      </c>
      <c r="C452" s="96" t="s">
        <v>509</v>
      </c>
      <c r="D452" s="97">
        <v>3884082.3753999998</v>
      </c>
      <c r="E452" s="97">
        <v>1089849.0527999999</v>
      </c>
      <c r="F452" s="97">
        <v>163477.3579191826</v>
      </c>
      <c r="G452" s="81">
        <f t="shared" si="6"/>
        <v>5137408.7861191826</v>
      </c>
    </row>
    <row r="453" spans="1:7" ht="18" x14ac:dyDescent="0.35">
      <c r="A453" s="95">
        <v>448</v>
      </c>
      <c r="B453" s="96" t="s">
        <v>54</v>
      </c>
      <c r="C453" s="96" t="s">
        <v>510</v>
      </c>
      <c r="D453" s="97">
        <v>2646117.8376000002</v>
      </c>
      <c r="E453" s="97">
        <v>742484.00009999995</v>
      </c>
      <c r="F453" s="97">
        <v>111372.60001444313</v>
      </c>
      <c r="G453" s="81">
        <f t="shared" si="6"/>
        <v>3499974.4377144431</v>
      </c>
    </row>
    <row r="454" spans="1:7" ht="18" x14ac:dyDescent="0.35">
      <c r="A454" s="95">
        <v>449</v>
      </c>
      <c r="B454" s="96" t="s">
        <v>54</v>
      </c>
      <c r="C454" s="96" t="s">
        <v>511</v>
      </c>
      <c r="D454" s="97">
        <v>2811115.8958000001</v>
      </c>
      <c r="E454" s="97">
        <v>788781.41610000003</v>
      </c>
      <c r="F454" s="97">
        <v>118317.21241440841</v>
      </c>
      <c r="G454" s="81">
        <f t="shared" si="6"/>
        <v>3718214.5243144087</v>
      </c>
    </row>
    <row r="455" spans="1:7" ht="18" x14ac:dyDescent="0.35">
      <c r="A455" s="95">
        <v>450</v>
      </c>
      <c r="B455" s="96" t="s">
        <v>54</v>
      </c>
      <c r="C455" s="96" t="s">
        <v>512</v>
      </c>
      <c r="D455" s="97">
        <v>3492288.3673</v>
      </c>
      <c r="E455" s="97">
        <v>979914.12159999995</v>
      </c>
      <c r="F455" s="97">
        <v>146987.11823926505</v>
      </c>
      <c r="G455" s="81">
        <f t="shared" ref="G455:G518" si="7">SUM(D455:F455)</f>
        <v>4619189.6071392652</v>
      </c>
    </row>
    <row r="456" spans="1:7" ht="18" x14ac:dyDescent="0.35">
      <c r="A456" s="95">
        <v>451</v>
      </c>
      <c r="B456" s="96" t="s">
        <v>54</v>
      </c>
      <c r="C456" s="96" t="s">
        <v>513</v>
      </c>
      <c r="D456" s="97">
        <v>2431706.1014999999</v>
      </c>
      <c r="E456" s="97">
        <v>682321.41729999997</v>
      </c>
      <c r="F456" s="97">
        <v>102348.21259448826</v>
      </c>
      <c r="G456" s="81">
        <f t="shared" si="7"/>
        <v>3216375.7313944879</v>
      </c>
    </row>
    <row r="457" spans="1:7" ht="18" x14ac:dyDescent="0.35">
      <c r="A457" s="95">
        <v>452</v>
      </c>
      <c r="B457" s="96" t="s">
        <v>54</v>
      </c>
      <c r="C457" s="96" t="s">
        <v>514</v>
      </c>
      <c r="D457" s="97">
        <v>2568516.2818999998</v>
      </c>
      <c r="E457" s="97">
        <v>720709.49230000004</v>
      </c>
      <c r="F457" s="97">
        <v>108106.42384445947</v>
      </c>
      <c r="G457" s="81">
        <f t="shared" si="7"/>
        <v>3397332.1980444593</v>
      </c>
    </row>
    <row r="458" spans="1:7" ht="18" x14ac:dyDescent="0.35">
      <c r="A458" s="95">
        <v>453</v>
      </c>
      <c r="B458" s="96" t="s">
        <v>54</v>
      </c>
      <c r="C458" s="96" t="s">
        <v>515</v>
      </c>
      <c r="D458" s="97">
        <v>2833631.7604</v>
      </c>
      <c r="E458" s="97">
        <v>795099.22589999996</v>
      </c>
      <c r="F458" s="97">
        <v>119264.88388440367</v>
      </c>
      <c r="G458" s="81">
        <f t="shared" si="7"/>
        <v>3747995.8701844038</v>
      </c>
    </row>
    <row r="459" spans="1:7" ht="18" x14ac:dyDescent="0.35">
      <c r="A459" s="95">
        <v>454</v>
      </c>
      <c r="B459" s="96" t="s">
        <v>54</v>
      </c>
      <c r="C459" s="96" t="s">
        <v>516</v>
      </c>
      <c r="D459" s="97">
        <v>2358200.5800999999</v>
      </c>
      <c r="E459" s="97">
        <v>661696.23089999997</v>
      </c>
      <c r="F459" s="97">
        <v>99254.434634503719</v>
      </c>
      <c r="G459" s="81">
        <f t="shared" si="7"/>
        <v>3119151.2456345037</v>
      </c>
    </row>
    <row r="460" spans="1:7" ht="18" x14ac:dyDescent="0.35">
      <c r="A460" s="95">
        <v>455</v>
      </c>
      <c r="B460" s="96" t="s">
        <v>54</v>
      </c>
      <c r="C460" s="96" t="s">
        <v>517</v>
      </c>
      <c r="D460" s="97">
        <v>2706189.2812000001</v>
      </c>
      <c r="E460" s="97">
        <v>759339.66890000005</v>
      </c>
      <c r="F460" s="97">
        <v>113900.9503344305</v>
      </c>
      <c r="G460" s="81">
        <f t="shared" si="7"/>
        <v>3579429.9004344307</v>
      </c>
    </row>
    <row r="461" spans="1:7" ht="18" x14ac:dyDescent="0.35">
      <c r="A461" s="95">
        <v>456</v>
      </c>
      <c r="B461" s="96" t="s">
        <v>54</v>
      </c>
      <c r="C461" s="96" t="s">
        <v>518</v>
      </c>
      <c r="D461" s="97">
        <v>3130804.7549000001</v>
      </c>
      <c r="E461" s="97">
        <v>878484.09660000005</v>
      </c>
      <c r="F461" s="97">
        <v>131772.61448934113</v>
      </c>
      <c r="G461" s="81">
        <f t="shared" si="7"/>
        <v>4141061.465989341</v>
      </c>
    </row>
    <row r="462" spans="1:7" ht="18" x14ac:dyDescent="0.35">
      <c r="A462" s="95">
        <v>457</v>
      </c>
      <c r="B462" s="96" t="s">
        <v>54</v>
      </c>
      <c r="C462" s="96" t="s">
        <v>519</v>
      </c>
      <c r="D462" s="97">
        <v>2508381.3280000002</v>
      </c>
      <c r="E462" s="97">
        <v>703836.00300000003</v>
      </c>
      <c r="F462" s="97">
        <v>105575.40044947212</v>
      </c>
      <c r="G462" s="81">
        <f t="shared" si="7"/>
        <v>3317792.7314494723</v>
      </c>
    </row>
    <row r="463" spans="1:7" ht="18" x14ac:dyDescent="0.35">
      <c r="A463" s="95">
        <v>458</v>
      </c>
      <c r="B463" s="96" t="s">
        <v>54</v>
      </c>
      <c r="C463" s="96" t="s">
        <v>520</v>
      </c>
      <c r="D463" s="97">
        <v>2471931.5764000001</v>
      </c>
      <c r="E463" s="97">
        <v>693608.43220000004</v>
      </c>
      <c r="F463" s="97">
        <v>104041.2648294798</v>
      </c>
      <c r="G463" s="81">
        <f t="shared" si="7"/>
        <v>3269581.2734294799</v>
      </c>
    </row>
    <row r="464" spans="1:7" ht="18" x14ac:dyDescent="0.35">
      <c r="A464" s="95">
        <v>459</v>
      </c>
      <c r="B464" s="96" t="s">
        <v>54</v>
      </c>
      <c r="C464" s="96" t="s">
        <v>521</v>
      </c>
      <c r="D464" s="97">
        <v>2565245.2563999998</v>
      </c>
      <c r="E464" s="97">
        <v>719791.66319999995</v>
      </c>
      <c r="F464" s="97">
        <v>107968.74947946014</v>
      </c>
      <c r="G464" s="81">
        <f t="shared" si="7"/>
        <v>3393005.6690794597</v>
      </c>
    </row>
    <row r="465" spans="1:7" ht="18" x14ac:dyDescent="0.35">
      <c r="A465" s="95">
        <v>460</v>
      </c>
      <c r="B465" s="96" t="s">
        <v>54</v>
      </c>
      <c r="C465" s="96" t="s">
        <v>522</v>
      </c>
      <c r="D465" s="97">
        <v>3103603.5847</v>
      </c>
      <c r="E465" s="97">
        <v>870851.61950000003</v>
      </c>
      <c r="F465" s="97">
        <v>130627.74292434687</v>
      </c>
      <c r="G465" s="81">
        <f t="shared" si="7"/>
        <v>4105082.9471243471</v>
      </c>
    </row>
    <row r="466" spans="1:7" ht="18" x14ac:dyDescent="0.35">
      <c r="A466" s="95">
        <v>461</v>
      </c>
      <c r="B466" s="96" t="s">
        <v>54</v>
      </c>
      <c r="C466" s="96" t="s">
        <v>523</v>
      </c>
      <c r="D466" s="97">
        <v>2384904.7897999999</v>
      </c>
      <c r="E466" s="97">
        <v>669189.26399999997</v>
      </c>
      <c r="F466" s="97">
        <v>100378.3895994981</v>
      </c>
      <c r="G466" s="81">
        <f t="shared" si="7"/>
        <v>3154472.4433994978</v>
      </c>
    </row>
    <row r="467" spans="1:7" ht="18" x14ac:dyDescent="0.35">
      <c r="A467" s="95">
        <v>462</v>
      </c>
      <c r="B467" s="96" t="s">
        <v>54</v>
      </c>
      <c r="C467" s="96" t="s">
        <v>524</v>
      </c>
      <c r="D467" s="97">
        <v>2848644.4402999999</v>
      </c>
      <c r="E467" s="97">
        <v>799311.68929999997</v>
      </c>
      <c r="F467" s="97">
        <v>119896.75339440051</v>
      </c>
      <c r="G467" s="81">
        <f t="shared" si="7"/>
        <v>3767852.8829944003</v>
      </c>
    </row>
    <row r="468" spans="1:7" ht="18" x14ac:dyDescent="0.35">
      <c r="A468" s="95">
        <v>463</v>
      </c>
      <c r="B468" s="96" t="s">
        <v>55</v>
      </c>
      <c r="C468" s="96" t="s">
        <v>525</v>
      </c>
      <c r="D468" s="97">
        <v>3042761.1993</v>
      </c>
      <c r="E468" s="97">
        <v>853779.62939999998</v>
      </c>
      <c r="F468" s="97">
        <v>128066.94440935965</v>
      </c>
      <c r="G468" s="81">
        <f t="shared" si="7"/>
        <v>4024607.7731093597</v>
      </c>
    </row>
    <row r="469" spans="1:7" ht="18" x14ac:dyDescent="0.35">
      <c r="A469" s="95">
        <v>464</v>
      </c>
      <c r="B469" s="96" t="s">
        <v>55</v>
      </c>
      <c r="C469" s="96" t="s">
        <v>526</v>
      </c>
      <c r="D469" s="97">
        <v>2690487.5460000001</v>
      </c>
      <c r="E469" s="97">
        <v>754933.86089999997</v>
      </c>
      <c r="F469" s="97">
        <v>113240.07913443379</v>
      </c>
      <c r="G469" s="81">
        <f t="shared" si="7"/>
        <v>3558661.4860344338</v>
      </c>
    </row>
    <row r="470" spans="1:7" ht="18" x14ac:dyDescent="0.35">
      <c r="A470" s="95">
        <v>465</v>
      </c>
      <c r="B470" s="96" t="s">
        <v>55</v>
      </c>
      <c r="C470" s="96" t="s">
        <v>527</v>
      </c>
      <c r="D470" s="97">
        <v>3395525.6691999999</v>
      </c>
      <c r="E470" s="97">
        <v>952763.11789999995</v>
      </c>
      <c r="F470" s="97">
        <v>142914.46768428542</v>
      </c>
      <c r="G470" s="81">
        <f t="shared" si="7"/>
        <v>4491203.254784286</v>
      </c>
    </row>
    <row r="471" spans="1:7" ht="18" x14ac:dyDescent="0.35">
      <c r="A471" s="95">
        <v>466</v>
      </c>
      <c r="B471" s="96" t="s">
        <v>55</v>
      </c>
      <c r="C471" s="96" t="s">
        <v>528</v>
      </c>
      <c r="D471" s="97">
        <v>2688542.4489000002</v>
      </c>
      <c r="E471" s="97">
        <v>754388.07889999996</v>
      </c>
      <c r="F471" s="97">
        <v>113158.2118344342</v>
      </c>
      <c r="G471" s="81">
        <f t="shared" si="7"/>
        <v>3556088.7396344347</v>
      </c>
    </row>
    <row r="472" spans="1:7" ht="18" x14ac:dyDescent="0.35">
      <c r="A472" s="95">
        <v>467</v>
      </c>
      <c r="B472" s="96" t="s">
        <v>55</v>
      </c>
      <c r="C472" s="96" t="s">
        <v>529</v>
      </c>
      <c r="D472" s="97">
        <v>3676072.6112000002</v>
      </c>
      <c r="E472" s="97">
        <v>1031482.823</v>
      </c>
      <c r="F472" s="97">
        <v>154722.42344922636</v>
      </c>
      <c r="G472" s="81">
        <f t="shared" si="7"/>
        <v>4862277.8576492267</v>
      </c>
    </row>
    <row r="473" spans="1:7" ht="18" x14ac:dyDescent="0.35">
      <c r="A473" s="95">
        <v>468</v>
      </c>
      <c r="B473" s="96" t="s">
        <v>55</v>
      </c>
      <c r="C473" s="96" t="s">
        <v>530</v>
      </c>
      <c r="D473" s="97">
        <v>2858173.3588999999</v>
      </c>
      <c r="E473" s="97">
        <v>801985.44389999995</v>
      </c>
      <c r="F473" s="97">
        <v>120297.8165843985</v>
      </c>
      <c r="G473" s="81">
        <f t="shared" si="7"/>
        <v>3780456.6193843982</v>
      </c>
    </row>
    <row r="474" spans="1:7" ht="18" x14ac:dyDescent="0.35">
      <c r="A474" s="95">
        <v>469</v>
      </c>
      <c r="B474" s="96" t="s">
        <v>55</v>
      </c>
      <c r="C474" s="96" t="s">
        <v>531</v>
      </c>
      <c r="D474" s="97">
        <v>2398267.0189</v>
      </c>
      <c r="E474" s="97">
        <v>672938.6213</v>
      </c>
      <c r="F474" s="97">
        <v>100940.79319449529</v>
      </c>
      <c r="G474" s="81">
        <f t="shared" si="7"/>
        <v>3172146.4333944954</v>
      </c>
    </row>
    <row r="475" spans="1:7" ht="18" x14ac:dyDescent="0.35">
      <c r="A475" s="95">
        <v>470</v>
      </c>
      <c r="B475" s="96" t="s">
        <v>55</v>
      </c>
      <c r="C475" s="96" t="s">
        <v>532</v>
      </c>
      <c r="D475" s="97">
        <v>2810293.2407999998</v>
      </c>
      <c r="E475" s="97">
        <v>788550.58429999999</v>
      </c>
      <c r="F475" s="97">
        <v>118282.58764440857</v>
      </c>
      <c r="G475" s="81">
        <f t="shared" si="7"/>
        <v>3717126.4127444085</v>
      </c>
    </row>
    <row r="476" spans="1:7" ht="18" x14ac:dyDescent="0.35">
      <c r="A476" s="95">
        <v>471</v>
      </c>
      <c r="B476" s="96" t="s">
        <v>55</v>
      </c>
      <c r="C476" s="96" t="s">
        <v>533</v>
      </c>
      <c r="D476" s="97">
        <v>2756065.4934</v>
      </c>
      <c r="E476" s="97">
        <v>773334.61990000005</v>
      </c>
      <c r="F476" s="97">
        <v>116000.19298442001</v>
      </c>
      <c r="G476" s="81">
        <f t="shared" si="7"/>
        <v>3645400.3062844202</v>
      </c>
    </row>
    <row r="477" spans="1:7" ht="18" x14ac:dyDescent="0.35">
      <c r="A477" s="95">
        <v>472</v>
      </c>
      <c r="B477" s="96" t="s">
        <v>55</v>
      </c>
      <c r="C477" s="96" t="s">
        <v>534</v>
      </c>
      <c r="D477" s="97">
        <v>2913786.5153999999</v>
      </c>
      <c r="E477" s="97">
        <v>817590.14529999997</v>
      </c>
      <c r="F477" s="97">
        <v>122638.5217943868</v>
      </c>
      <c r="G477" s="81">
        <f t="shared" si="7"/>
        <v>3854015.1824943866</v>
      </c>
    </row>
    <row r="478" spans="1:7" ht="18" x14ac:dyDescent="0.35">
      <c r="A478" s="95">
        <v>473</v>
      </c>
      <c r="B478" s="96" t="s">
        <v>55</v>
      </c>
      <c r="C478" s="96" t="s">
        <v>55</v>
      </c>
      <c r="D478" s="97">
        <v>2564973.1186000002</v>
      </c>
      <c r="E478" s="97">
        <v>719715.30299999996</v>
      </c>
      <c r="F478" s="97">
        <v>107957.2954494602</v>
      </c>
      <c r="G478" s="81">
        <f t="shared" si="7"/>
        <v>3392645.7170494604</v>
      </c>
    </row>
    <row r="479" spans="1:7" ht="18" x14ac:dyDescent="0.35">
      <c r="A479" s="95">
        <v>474</v>
      </c>
      <c r="B479" s="96" t="s">
        <v>55</v>
      </c>
      <c r="C479" s="96" t="s">
        <v>535</v>
      </c>
      <c r="D479" s="97">
        <v>3274719.8536999999</v>
      </c>
      <c r="E479" s="97">
        <v>918865.76690000005</v>
      </c>
      <c r="F479" s="97">
        <v>137829.86503431085</v>
      </c>
      <c r="G479" s="81">
        <f t="shared" si="7"/>
        <v>4331415.4856343111</v>
      </c>
    </row>
    <row r="480" spans="1:7" ht="18" x14ac:dyDescent="0.35">
      <c r="A480" s="95">
        <v>475</v>
      </c>
      <c r="B480" s="96" t="s">
        <v>55</v>
      </c>
      <c r="C480" s="96" t="s">
        <v>536</v>
      </c>
      <c r="D480" s="97">
        <v>2161510.5436999998</v>
      </c>
      <c r="E480" s="97">
        <v>606506.24549999996</v>
      </c>
      <c r="F480" s="97">
        <v>90975.936824545104</v>
      </c>
      <c r="G480" s="81">
        <f t="shared" si="7"/>
        <v>2858992.7260245448</v>
      </c>
    </row>
    <row r="481" spans="1:7" ht="18" x14ac:dyDescent="0.35">
      <c r="A481" s="95">
        <v>476</v>
      </c>
      <c r="B481" s="96" t="s">
        <v>55</v>
      </c>
      <c r="C481" s="96" t="s">
        <v>537</v>
      </c>
      <c r="D481" s="97">
        <v>3142511.7781000002</v>
      </c>
      <c r="E481" s="97">
        <v>881769.01359999995</v>
      </c>
      <c r="F481" s="97">
        <v>132265.35203933867</v>
      </c>
      <c r="G481" s="81">
        <f t="shared" si="7"/>
        <v>4156546.1437393385</v>
      </c>
    </row>
    <row r="482" spans="1:7" ht="36" x14ac:dyDescent="0.35">
      <c r="A482" s="95">
        <v>477</v>
      </c>
      <c r="B482" s="96" t="s">
        <v>55</v>
      </c>
      <c r="C482" s="96" t="s">
        <v>538</v>
      </c>
      <c r="D482" s="97">
        <v>2098444.8286000001</v>
      </c>
      <c r="E482" s="97">
        <v>588810.40300000005</v>
      </c>
      <c r="F482" s="97">
        <v>88321.560449558398</v>
      </c>
      <c r="G482" s="81">
        <f t="shared" si="7"/>
        <v>2775576.7920495584</v>
      </c>
    </row>
    <row r="483" spans="1:7" ht="18" x14ac:dyDescent="0.35">
      <c r="A483" s="95">
        <v>478</v>
      </c>
      <c r="B483" s="96" t="s">
        <v>55</v>
      </c>
      <c r="C483" s="96" t="s">
        <v>539</v>
      </c>
      <c r="D483" s="97">
        <v>3042266.7610999998</v>
      </c>
      <c r="E483" s="97">
        <v>853640.89309999999</v>
      </c>
      <c r="F483" s="97">
        <v>128046.13396435976</v>
      </c>
      <c r="G483" s="81">
        <f t="shared" si="7"/>
        <v>4023953.7881643595</v>
      </c>
    </row>
    <row r="484" spans="1:7" ht="18" x14ac:dyDescent="0.35">
      <c r="A484" s="95">
        <v>479</v>
      </c>
      <c r="B484" s="96" t="s">
        <v>55</v>
      </c>
      <c r="C484" s="96" t="s">
        <v>540</v>
      </c>
      <c r="D484" s="97">
        <v>3804847.4761000001</v>
      </c>
      <c r="E484" s="97">
        <v>1067616.2390999999</v>
      </c>
      <c r="F484" s="97">
        <v>160142.43586419927</v>
      </c>
      <c r="G484" s="81">
        <f t="shared" si="7"/>
        <v>5032606.1510641985</v>
      </c>
    </row>
    <row r="485" spans="1:7" ht="18" x14ac:dyDescent="0.35">
      <c r="A485" s="95">
        <v>480</v>
      </c>
      <c r="B485" s="96" t="s">
        <v>55</v>
      </c>
      <c r="C485" s="96" t="s">
        <v>541</v>
      </c>
      <c r="D485" s="97">
        <v>2874092.4008999998</v>
      </c>
      <c r="E485" s="97">
        <v>806452.22679999995</v>
      </c>
      <c r="F485" s="97">
        <v>120967.83401939514</v>
      </c>
      <c r="G485" s="81">
        <f t="shared" si="7"/>
        <v>3801512.4617193947</v>
      </c>
    </row>
    <row r="486" spans="1:7" ht="18" x14ac:dyDescent="0.35">
      <c r="A486" s="95">
        <v>481</v>
      </c>
      <c r="B486" s="96" t="s">
        <v>55</v>
      </c>
      <c r="C486" s="96" t="s">
        <v>542</v>
      </c>
      <c r="D486" s="97">
        <v>2721322.7324000001</v>
      </c>
      <c r="E486" s="97">
        <v>763586.02</v>
      </c>
      <c r="F486" s="97">
        <v>114537.90299942732</v>
      </c>
      <c r="G486" s="81">
        <f t="shared" si="7"/>
        <v>3599446.6553994273</v>
      </c>
    </row>
    <row r="487" spans="1:7" ht="18" x14ac:dyDescent="0.35">
      <c r="A487" s="95">
        <v>482</v>
      </c>
      <c r="B487" s="96" t="s">
        <v>55</v>
      </c>
      <c r="C487" s="96" t="s">
        <v>543</v>
      </c>
      <c r="D487" s="97">
        <v>2917915.8966000001</v>
      </c>
      <c r="E487" s="97">
        <v>818748.82369999995</v>
      </c>
      <c r="F487" s="97">
        <v>122812.32355438592</v>
      </c>
      <c r="G487" s="81">
        <f t="shared" si="7"/>
        <v>3859477.0438543861</v>
      </c>
    </row>
    <row r="488" spans="1:7" ht="18" x14ac:dyDescent="0.35">
      <c r="A488" s="95">
        <v>483</v>
      </c>
      <c r="B488" s="96" t="s">
        <v>55</v>
      </c>
      <c r="C488" s="96" t="s">
        <v>544</v>
      </c>
      <c r="D488" s="97">
        <v>2855079.93</v>
      </c>
      <c r="E488" s="97">
        <v>801117.44720000005</v>
      </c>
      <c r="F488" s="97">
        <v>120167.61707939916</v>
      </c>
      <c r="G488" s="81">
        <f t="shared" si="7"/>
        <v>3776364.994279399</v>
      </c>
    </row>
    <row r="489" spans="1:7" ht="18" x14ac:dyDescent="0.35">
      <c r="A489" s="95">
        <v>484</v>
      </c>
      <c r="B489" s="96" t="s">
        <v>56</v>
      </c>
      <c r="C489" s="96" t="s">
        <v>545</v>
      </c>
      <c r="D489" s="97">
        <v>2465796.9345</v>
      </c>
      <c r="E489" s="97">
        <v>691887.09039999999</v>
      </c>
      <c r="F489" s="97">
        <v>103783.06355948107</v>
      </c>
      <c r="G489" s="81">
        <f t="shared" si="7"/>
        <v>3261467.088459481</v>
      </c>
    </row>
    <row r="490" spans="1:7" ht="18" x14ac:dyDescent="0.35">
      <c r="A490" s="95">
        <v>485</v>
      </c>
      <c r="B490" s="96" t="s">
        <v>56</v>
      </c>
      <c r="C490" s="96" t="s">
        <v>546</v>
      </c>
      <c r="D490" s="97">
        <v>4054860.1129999999</v>
      </c>
      <c r="E490" s="97">
        <v>1137768.2104</v>
      </c>
      <c r="F490" s="97">
        <v>170665.23155914666</v>
      </c>
      <c r="G490" s="81">
        <f t="shared" si="7"/>
        <v>5363293.5549591463</v>
      </c>
    </row>
    <row r="491" spans="1:7" ht="18" x14ac:dyDescent="0.35">
      <c r="A491" s="95">
        <v>486</v>
      </c>
      <c r="B491" s="96" t="s">
        <v>56</v>
      </c>
      <c r="C491" s="96" t="s">
        <v>547</v>
      </c>
      <c r="D491" s="97">
        <v>3107795.7496000002</v>
      </c>
      <c r="E491" s="97">
        <v>872027.91460000002</v>
      </c>
      <c r="F491" s="97">
        <v>130804.18718934598</v>
      </c>
      <c r="G491" s="81">
        <f t="shared" si="7"/>
        <v>4110627.8513893466</v>
      </c>
    </row>
    <row r="492" spans="1:7" ht="18" x14ac:dyDescent="0.35">
      <c r="A492" s="95">
        <v>487</v>
      </c>
      <c r="B492" s="96" t="s">
        <v>56</v>
      </c>
      <c r="C492" s="96" t="s">
        <v>46</v>
      </c>
      <c r="D492" s="97">
        <v>1892578.4743999999</v>
      </c>
      <c r="E492" s="97">
        <v>531045.60060000001</v>
      </c>
      <c r="F492" s="97">
        <v>79656.840089601712</v>
      </c>
      <c r="G492" s="81">
        <f t="shared" si="7"/>
        <v>2503280.9150896021</v>
      </c>
    </row>
    <row r="493" spans="1:7" ht="18" x14ac:dyDescent="0.35">
      <c r="A493" s="95">
        <v>488</v>
      </c>
      <c r="B493" s="96" t="s">
        <v>56</v>
      </c>
      <c r="C493" s="96" t="s">
        <v>548</v>
      </c>
      <c r="D493" s="97">
        <v>3283821.1590999998</v>
      </c>
      <c r="E493" s="97">
        <v>921419.53590000002</v>
      </c>
      <c r="F493" s="97">
        <v>138212.93038430894</v>
      </c>
      <c r="G493" s="81">
        <f t="shared" si="7"/>
        <v>4343453.6253843093</v>
      </c>
    </row>
    <row r="494" spans="1:7" ht="18" x14ac:dyDescent="0.35">
      <c r="A494" s="95">
        <v>489</v>
      </c>
      <c r="B494" s="96" t="s">
        <v>56</v>
      </c>
      <c r="C494" s="96" t="s">
        <v>549</v>
      </c>
      <c r="D494" s="97">
        <v>2822402.5221000002</v>
      </c>
      <c r="E494" s="97">
        <v>791948.37230000005</v>
      </c>
      <c r="F494" s="97">
        <v>118792.25584440604</v>
      </c>
      <c r="G494" s="81">
        <f t="shared" si="7"/>
        <v>3733143.150244406</v>
      </c>
    </row>
    <row r="495" spans="1:7" ht="18" x14ac:dyDescent="0.35">
      <c r="A495" s="95">
        <v>490</v>
      </c>
      <c r="B495" s="96" t="s">
        <v>56</v>
      </c>
      <c r="C495" s="96" t="s">
        <v>550</v>
      </c>
      <c r="D495" s="97">
        <v>2852820.1713999999</v>
      </c>
      <c r="E495" s="97">
        <v>800483.37320000003</v>
      </c>
      <c r="F495" s="97">
        <v>120072.50597939963</v>
      </c>
      <c r="G495" s="81">
        <f t="shared" si="7"/>
        <v>3773376.0505793993</v>
      </c>
    </row>
    <row r="496" spans="1:7" ht="18" x14ac:dyDescent="0.35">
      <c r="A496" s="95">
        <v>491</v>
      </c>
      <c r="B496" s="96" t="s">
        <v>56</v>
      </c>
      <c r="C496" s="96" t="s">
        <v>551</v>
      </c>
      <c r="D496" s="97">
        <v>3364100.8813</v>
      </c>
      <c r="E496" s="97">
        <v>943945.52040000004</v>
      </c>
      <c r="F496" s="97">
        <v>141591.82805929205</v>
      </c>
      <c r="G496" s="81">
        <f t="shared" si="7"/>
        <v>4449638.2297592927</v>
      </c>
    </row>
    <row r="497" spans="1:7" ht="18" x14ac:dyDescent="0.35">
      <c r="A497" s="95">
        <v>492</v>
      </c>
      <c r="B497" s="96" t="s">
        <v>56</v>
      </c>
      <c r="C497" s="96" t="s">
        <v>552</v>
      </c>
      <c r="D497" s="97">
        <v>2432024.3831000002</v>
      </c>
      <c r="E497" s="97">
        <v>682410.72510000004</v>
      </c>
      <c r="F497" s="97">
        <v>102361.60876448819</v>
      </c>
      <c r="G497" s="81">
        <f t="shared" si="7"/>
        <v>3216796.7169644884</v>
      </c>
    </row>
    <row r="498" spans="1:7" ht="18" x14ac:dyDescent="0.35">
      <c r="A498" s="95">
        <v>493</v>
      </c>
      <c r="B498" s="96" t="s">
        <v>56</v>
      </c>
      <c r="C498" s="96" t="s">
        <v>553</v>
      </c>
      <c r="D498" s="97">
        <v>3234171.8925000001</v>
      </c>
      <c r="E498" s="97">
        <v>907488.26439999999</v>
      </c>
      <c r="F498" s="97">
        <v>136123.23965931937</v>
      </c>
      <c r="G498" s="81">
        <f t="shared" si="7"/>
        <v>4277783.3965593195</v>
      </c>
    </row>
    <row r="499" spans="1:7" ht="18" x14ac:dyDescent="0.35">
      <c r="A499" s="95">
        <v>494</v>
      </c>
      <c r="B499" s="96" t="s">
        <v>56</v>
      </c>
      <c r="C499" s="96" t="s">
        <v>554</v>
      </c>
      <c r="D499" s="97">
        <v>2563822.9947000002</v>
      </c>
      <c r="E499" s="97">
        <v>719392.58550000004</v>
      </c>
      <c r="F499" s="97">
        <v>107908.88782446046</v>
      </c>
      <c r="G499" s="81">
        <f t="shared" si="7"/>
        <v>3391124.4680244606</v>
      </c>
    </row>
    <row r="500" spans="1:7" ht="18" x14ac:dyDescent="0.35">
      <c r="A500" s="95">
        <v>495</v>
      </c>
      <c r="B500" s="96" t="s">
        <v>56</v>
      </c>
      <c r="C500" s="96" t="s">
        <v>555</v>
      </c>
      <c r="D500" s="97">
        <v>2277271.7467999998</v>
      </c>
      <c r="E500" s="97">
        <v>638988.11</v>
      </c>
      <c r="F500" s="97">
        <v>95848.216499520757</v>
      </c>
      <c r="G500" s="81">
        <f t="shared" si="7"/>
        <v>3012108.0732995206</v>
      </c>
    </row>
    <row r="501" spans="1:7" ht="18" x14ac:dyDescent="0.35">
      <c r="A501" s="95">
        <v>496</v>
      </c>
      <c r="B501" s="96" t="s">
        <v>56</v>
      </c>
      <c r="C501" s="96" t="s">
        <v>556</v>
      </c>
      <c r="D501" s="97">
        <v>1905431.6052999999</v>
      </c>
      <c r="E501" s="97">
        <v>534652.10809999995</v>
      </c>
      <c r="F501" s="97">
        <v>80197.816214599006</v>
      </c>
      <c r="G501" s="81">
        <f t="shared" si="7"/>
        <v>2520281.529614599</v>
      </c>
    </row>
    <row r="502" spans="1:7" ht="18" x14ac:dyDescent="0.35">
      <c r="A502" s="95">
        <v>497</v>
      </c>
      <c r="B502" s="96" t="s">
        <v>56</v>
      </c>
      <c r="C502" s="96" t="s">
        <v>557</v>
      </c>
      <c r="D502" s="97">
        <v>1897351.6584000001</v>
      </c>
      <c r="E502" s="97">
        <v>532384.92590000003</v>
      </c>
      <c r="F502" s="97">
        <v>79857.738884600709</v>
      </c>
      <c r="G502" s="81">
        <f t="shared" si="7"/>
        <v>2509594.323184601</v>
      </c>
    </row>
    <row r="503" spans="1:7" ht="18" x14ac:dyDescent="0.35">
      <c r="A503" s="95">
        <v>498</v>
      </c>
      <c r="B503" s="96" t="s">
        <v>56</v>
      </c>
      <c r="C503" s="96" t="s">
        <v>558</v>
      </c>
      <c r="D503" s="97">
        <v>2166459.9569999999</v>
      </c>
      <c r="E503" s="97">
        <v>607895.01969999995</v>
      </c>
      <c r="F503" s="97">
        <v>91184.252954544063</v>
      </c>
      <c r="G503" s="81">
        <f t="shared" si="7"/>
        <v>2865539.229654544</v>
      </c>
    </row>
    <row r="504" spans="1:7" ht="18" x14ac:dyDescent="0.35">
      <c r="A504" s="95">
        <v>499</v>
      </c>
      <c r="B504" s="96" t="s">
        <v>56</v>
      </c>
      <c r="C504" s="96" t="s">
        <v>559</v>
      </c>
      <c r="D504" s="97">
        <v>2622166.2292999998</v>
      </c>
      <c r="E504" s="97">
        <v>735763.3297</v>
      </c>
      <c r="F504" s="97">
        <v>110364.49945444817</v>
      </c>
      <c r="G504" s="81">
        <f t="shared" si="7"/>
        <v>3468294.0584544479</v>
      </c>
    </row>
    <row r="505" spans="1:7" ht="18" x14ac:dyDescent="0.35">
      <c r="A505" s="95">
        <v>500</v>
      </c>
      <c r="B505" s="96" t="s">
        <v>57</v>
      </c>
      <c r="C505" s="96" t="s">
        <v>560</v>
      </c>
      <c r="D505" s="97">
        <v>3679718.3150999998</v>
      </c>
      <c r="E505" s="97">
        <v>1032505.7845</v>
      </c>
      <c r="F505" s="97">
        <v>154875.86767422559</v>
      </c>
      <c r="G505" s="81">
        <f t="shared" si="7"/>
        <v>4867099.9672742253</v>
      </c>
    </row>
    <row r="506" spans="1:7" ht="36" x14ac:dyDescent="0.35">
      <c r="A506" s="95">
        <v>501</v>
      </c>
      <c r="B506" s="96" t="s">
        <v>57</v>
      </c>
      <c r="C506" s="96" t="s">
        <v>561</v>
      </c>
      <c r="D506" s="97">
        <v>4729791.5495999996</v>
      </c>
      <c r="E506" s="97">
        <v>1327149.7208</v>
      </c>
      <c r="F506" s="97">
        <v>199072.45811900464</v>
      </c>
      <c r="G506" s="81">
        <f t="shared" si="7"/>
        <v>6256013.7285190048</v>
      </c>
    </row>
    <row r="507" spans="1:7" ht="18" x14ac:dyDescent="0.35">
      <c r="A507" s="95">
        <v>502</v>
      </c>
      <c r="B507" s="96" t="s">
        <v>57</v>
      </c>
      <c r="C507" s="96" t="s">
        <v>562</v>
      </c>
      <c r="D507" s="97">
        <v>7627690.8246999998</v>
      </c>
      <c r="E507" s="97">
        <v>2140282.0066</v>
      </c>
      <c r="F507" s="97">
        <v>321042.30098839477</v>
      </c>
      <c r="G507" s="81">
        <f t="shared" si="7"/>
        <v>10089015.132288394</v>
      </c>
    </row>
    <row r="508" spans="1:7" ht="18" x14ac:dyDescent="0.35">
      <c r="A508" s="95">
        <v>503</v>
      </c>
      <c r="B508" s="96" t="s">
        <v>57</v>
      </c>
      <c r="C508" s="96" t="s">
        <v>563</v>
      </c>
      <c r="D508" s="97">
        <v>2981233.4234000002</v>
      </c>
      <c r="E508" s="97">
        <v>836515.32290000003</v>
      </c>
      <c r="F508" s="97">
        <v>125477.29843437261</v>
      </c>
      <c r="G508" s="81">
        <f t="shared" si="7"/>
        <v>3943226.0447343728</v>
      </c>
    </row>
    <row r="509" spans="1:7" ht="18" x14ac:dyDescent="0.35">
      <c r="A509" s="95">
        <v>504</v>
      </c>
      <c r="B509" s="96" t="s">
        <v>57</v>
      </c>
      <c r="C509" s="96" t="s">
        <v>564</v>
      </c>
      <c r="D509" s="97">
        <v>2506460.2708999999</v>
      </c>
      <c r="E509" s="97">
        <v>703296.96649999998</v>
      </c>
      <c r="F509" s="97">
        <v>105494.54497447252</v>
      </c>
      <c r="G509" s="81">
        <f t="shared" si="7"/>
        <v>3315251.7823744724</v>
      </c>
    </row>
    <row r="510" spans="1:7" ht="18" x14ac:dyDescent="0.35">
      <c r="A510" s="95">
        <v>505</v>
      </c>
      <c r="B510" s="96" t="s">
        <v>57</v>
      </c>
      <c r="C510" s="96" t="s">
        <v>565</v>
      </c>
      <c r="D510" s="97">
        <v>2802130.111</v>
      </c>
      <c r="E510" s="97">
        <v>786260.06149999995</v>
      </c>
      <c r="F510" s="97">
        <v>117939.0092244103</v>
      </c>
      <c r="G510" s="81">
        <f t="shared" si="7"/>
        <v>3706329.18172441</v>
      </c>
    </row>
    <row r="511" spans="1:7" ht="18" x14ac:dyDescent="0.35">
      <c r="A511" s="95">
        <v>506</v>
      </c>
      <c r="B511" s="96" t="s">
        <v>57</v>
      </c>
      <c r="C511" s="96" t="s">
        <v>566</v>
      </c>
      <c r="D511" s="97">
        <v>2572783.5452000001</v>
      </c>
      <c r="E511" s="97">
        <v>721906.85950000002</v>
      </c>
      <c r="F511" s="97">
        <v>108286.02892445857</v>
      </c>
      <c r="G511" s="81">
        <f t="shared" si="7"/>
        <v>3402976.4336244585</v>
      </c>
    </row>
    <row r="512" spans="1:7" ht="18" x14ac:dyDescent="0.35">
      <c r="A512" s="95">
        <v>507</v>
      </c>
      <c r="B512" s="96" t="s">
        <v>57</v>
      </c>
      <c r="C512" s="96" t="s">
        <v>567</v>
      </c>
      <c r="D512" s="97">
        <v>3103789.6423999998</v>
      </c>
      <c r="E512" s="97">
        <v>870903.82609999995</v>
      </c>
      <c r="F512" s="97">
        <v>130635.57391434681</v>
      </c>
      <c r="G512" s="81">
        <f t="shared" si="7"/>
        <v>4105329.0424143462</v>
      </c>
    </row>
    <row r="513" spans="1:7" ht="18" x14ac:dyDescent="0.35">
      <c r="A513" s="95">
        <v>508</v>
      </c>
      <c r="B513" s="96" t="s">
        <v>57</v>
      </c>
      <c r="C513" s="96" t="s">
        <v>568</v>
      </c>
      <c r="D513" s="97">
        <v>2072513.8587</v>
      </c>
      <c r="E513" s="97">
        <v>581534.33620000002</v>
      </c>
      <c r="F513" s="97">
        <v>87230.150429563844</v>
      </c>
      <c r="G513" s="81">
        <f t="shared" si="7"/>
        <v>2741278.3453295641</v>
      </c>
    </row>
    <row r="514" spans="1:7" ht="18" x14ac:dyDescent="0.35">
      <c r="A514" s="95">
        <v>509</v>
      </c>
      <c r="B514" s="96" t="s">
        <v>57</v>
      </c>
      <c r="C514" s="96" t="s">
        <v>569</v>
      </c>
      <c r="D514" s="97">
        <v>3533844.7949999999</v>
      </c>
      <c r="E514" s="97">
        <v>991574.59349999996</v>
      </c>
      <c r="F514" s="97">
        <v>148736.18902425631</v>
      </c>
      <c r="G514" s="81">
        <f t="shared" si="7"/>
        <v>4674155.577524256</v>
      </c>
    </row>
    <row r="515" spans="1:7" ht="18" x14ac:dyDescent="0.35">
      <c r="A515" s="95">
        <v>510</v>
      </c>
      <c r="B515" s="96" t="s">
        <v>57</v>
      </c>
      <c r="C515" s="96" t="s">
        <v>570</v>
      </c>
      <c r="D515" s="97">
        <v>3054834.0063</v>
      </c>
      <c r="E515" s="97">
        <v>857167.18299999996</v>
      </c>
      <c r="F515" s="97">
        <v>128575.07744935711</v>
      </c>
      <c r="G515" s="81">
        <f t="shared" si="7"/>
        <v>4040576.2667493569</v>
      </c>
    </row>
    <row r="516" spans="1:7" ht="18" x14ac:dyDescent="0.35">
      <c r="A516" s="95">
        <v>511</v>
      </c>
      <c r="B516" s="96" t="s">
        <v>57</v>
      </c>
      <c r="C516" s="96" t="s">
        <v>571</v>
      </c>
      <c r="D516" s="97">
        <v>4200245.2412999999</v>
      </c>
      <c r="E516" s="97">
        <v>1178562.3618000001</v>
      </c>
      <c r="F516" s="97">
        <v>176784.35426911607</v>
      </c>
      <c r="G516" s="81">
        <f t="shared" si="7"/>
        <v>5555591.9573691161</v>
      </c>
    </row>
    <row r="517" spans="1:7" ht="18" x14ac:dyDescent="0.35">
      <c r="A517" s="95">
        <v>512</v>
      </c>
      <c r="B517" s="96" t="s">
        <v>57</v>
      </c>
      <c r="C517" s="96" t="s">
        <v>572</v>
      </c>
      <c r="D517" s="97">
        <v>4544393.9539999999</v>
      </c>
      <c r="E517" s="97">
        <v>1275128.3230999999</v>
      </c>
      <c r="F517" s="97">
        <v>191269.24846404363</v>
      </c>
      <c r="G517" s="81">
        <f t="shared" si="7"/>
        <v>6010791.5255640429</v>
      </c>
    </row>
    <row r="518" spans="1:7" ht="18" x14ac:dyDescent="0.35">
      <c r="A518" s="95">
        <v>513</v>
      </c>
      <c r="B518" s="96" t="s">
        <v>57</v>
      </c>
      <c r="C518" s="96" t="s">
        <v>573</v>
      </c>
      <c r="D518" s="97">
        <v>2446317.5304999999</v>
      </c>
      <c r="E518" s="97">
        <v>686421.29229999997</v>
      </c>
      <c r="F518" s="97">
        <v>102963.19384448517</v>
      </c>
      <c r="G518" s="81">
        <f t="shared" si="7"/>
        <v>3235702.0166444848</v>
      </c>
    </row>
    <row r="519" spans="1:7" ht="36" x14ac:dyDescent="0.35">
      <c r="A519" s="95">
        <v>514</v>
      </c>
      <c r="B519" s="96" t="s">
        <v>57</v>
      </c>
      <c r="C519" s="96" t="s">
        <v>574</v>
      </c>
      <c r="D519" s="97">
        <v>2951874.9844999998</v>
      </c>
      <c r="E519" s="97">
        <v>828277.52989999996</v>
      </c>
      <c r="F519" s="97">
        <v>124241.62948437878</v>
      </c>
      <c r="G519" s="81">
        <f t="shared" ref="G519:G582" si="8">SUM(D519:F519)</f>
        <v>3904394.1438843785</v>
      </c>
    </row>
    <row r="520" spans="1:7" ht="18" x14ac:dyDescent="0.35">
      <c r="A520" s="95">
        <v>515</v>
      </c>
      <c r="B520" s="96" t="s">
        <v>57</v>
      </c>
      <c r="C520" s="96" t="s">
        <v>575</v>
      </c>
      <c r="D520" s="97">
        <v>4419178.6256999997</v>
      </c>
      <c r="E520" s="97">
        <v>1239993.6906000001</v>
      </c>
      <c r="F520" s="97">
        <v>185999.05358907001</v>
      </c>
      <c r="G520" s="81">
        <f t="shared" si="8"/>
        <v>5845171.3698890703</v>
      </c>
    </row>
    <row r="521" spans="1:7" ht="18" x14ac:dyDescent="0.35">
      <c r="A521" s="95">
        <v>516</v>
      </c>
      <c r="B521" s="96" t="s">
        <v>57</v>
      </c>
      <c r="C521" s="96" t="s">
        <v>576</v>
      </c>
      <c r="D521" s="97">
        <v>4288013.0025000004</v>
      </c>
      <c r="E521" s="97">
        <v>1203189.4428000001</v>
      </c>
      <c r="F521" s="97">
        <v>180478.4164190976</v>
      </c>
      <c r="G521" s="81">
        <f t="shared" si="8"/>
        <v>5671680.8617190979</v>
      </c>
    </row>
    <row r="522" spans="1:7" ht="18" x14ac:dyDescent="0.35">
      <c r="A522" s="95">
        <v>517</v>
      </c>
      <c r="B522" s="96" t="s">
        <v>57</v>
      </c>
      <c r="C522" s="96" t="s">
        <v>577</v>
      </c>
      <c r="D522" s="97">
        <v>4378419.8744000001</v>
      </c>
      <c r="E522" s="97">
        <v>1228557.0416999999</v>
      </c>
      <c r="F522" s="97">
        <v>184283.55625407858</v>
      </c>
      <c r="G522" s="81">
        <f t="shared" si="8"/>
        <v>5791260.4723540787</v>
      </c>
    </row>
    <row r="523" spans="1:7" ht="18" x14ac:dyDescent="0.35">
      <c r="A523" s="95">
        <v>518</v>
      </c>
      <c r="B523" s="96" t="s">
        <v>57</v>
      </c>
      <c r="C523" s="96" t="s">
        <v>578</v>
      </c>
      <c r="D523" s="97">
        <v>3386298.3703000001</v>
      </c>
      <c r="E523" s="97">
        <v>950173.99600000004</v>
      </c>
      <c r="F523" s="97">
        <v>142526.09939928737</v>
      </c>
      <c r="G523" s="81">
        <f t="shared" si="8"/>
        <v>4478998.4656992871</v>
      </c>
    </row>
    <row r="524" spans="1:7" ht="18" x14ac:dyDescent="0.35">
      <c r="A524" s="95">
        <v>519</v>
      </c>
      <c r="B524" s="96" t="s">
        <v>57</v>
      </c>
      <c r="C524" s="96" t="s">
        <v>579</v>
      </c>
      <c r="D524" s="97">
        <v>3873494.4525000001</v>
      </c>
      <c r="E524" s="97">
        <v>1086878.1483</v>
      </c>
      <c r="F524" s="97">
        <v>163031.72224418484</v>
      </c>
      <c r="G524" s="81">
        <f t="shared" si="8"/>
        <v>5123404.3230441846</v>
      </c>
    </row>
    <row r="525" spans="1:7" ht="18" x14ac:dyDescent="0.35">
      <c r="A525" s="95">
        <v>520</v>
      </c>
      <c r="B525" s="96" t="s">
        <v>58</v>
      </c>
      <c r="C525" s="96" t="s">
        <v>580</v>
      </c>
      <c r="D525" s="97">
        <v>2534432.4219999998</v>
      </c>
      <c r="E525" s="97">
        <v>711145.77590000001</v>
      </c>
      <c r="F525" s="97">
        <v>106671.86638446663</v>
      </c>
      <c r="G525" s="81">
        <f t="shared" si="8"/>
        <v>3352250.0642844667</v>
      </c>
    </row>
    <row r="526" spans="1:7" ht="18" x14ac:dyDescent="0.35">
      <c r="A526" s="95">
        <v>521</v>
      </c>
      <c r="B526" s="96" t="s">
        <v>58</v>
      </c>
      <c r="C526" s="96" t="s">
        <v>581</v>
      </c>
      <c r="D526" s="97">
        <v>2856762.9572000001</v>
      </c>
      <c r="E526" s="97">
        <v>801589.69400000002</v>
      </c>
      <c r="F526" s="97">
        <v>120238.4540993988</v>
      </c>
      <c r="G526" s="81">
        <f t="shared" si="8"/>
        <v>3778591.1052993992</v>
      </c>
    </row>
    <row r="527" spans="1:7" ht="18" x14ac:dyDescent="0.35">
      <c r="A527" s="95">
        <v>522</v>
      </c>
      <c r="B527" s="96" t="s">
        <v>58</v>
      </c>
      <c r="C527" s="96" t="s">
        <v>582</v>
      </c>
      <c r="D527" s="97">
        <v>2925071.6741999998</v>
      </c>
      <c r="E527" s="97">
        <v>820756.68980000005</v>
      </c>
      <c r="F527" s="97">
        <v>123113.50346938444</v>
      </c>
      <c r="G527" s="81">
        <f t="shared" si="8"/>
        <v>3868941.8674693843</v>
      </c>
    </row>
    <row r="528" spans="1:7" ht="18" x14ac:dyDescent="0.35">
      <c r="A528" s="95">
        <v>523</v>
      </c>
      <c r="B528" s="96" t="s">
        <v>58</v>
      </c>
      <c r="C528" s="96" t="s">
        <v>583</v>
      </c>
      <c r="D528" s="97">
        <v>3451185.9619999998</v>
      </c>
      <c r="E528" s="97">
        <v>968381.04550000001</v>
      </c>
      <c r="F528" s="97">
        <v>145257.1568242737</v>
      </c>
      <c r="G528" s="81">
        <f t="shared" si="8"/>
        <v>4564824.1643242743</v>
      </c>
    </row>
    <row r="529" spans="1:7" ht="18" x14ac:dyDescent="0.35">
      <c r="A529" s="95">
        <v>524</v>
      </c>
      <c r="B529" s="96" t="s">
        <v>58</v>
      </c>
      <c r="C529" s="96" t="s">
        <v>584</v>
      </c>
      <c r="D529" s="97">
        <v>2464295.2963</v>
      </c>
      <c r="E529" s="97">
        <v>691465.74010000005</v>
      </c>
      <c r="F529" s="97">
        <v>103719.8610144814</v>
      </c>
      <c r="G529" s="81">
        <f t="shared" si="8"/>
        <v>3259480.8974144813</v>
      </c>
    </row>
    <row r="530" spans="1:7" ht="18" x14ac:dyDescent="0.35">
      <c r="A530" s="95">
        <v>525</v>
      </c>
      <c r="B530" s="96" t="s">
        <v>58</v>
      </c>
      <c r="C530" s="96" t="s">
        <v>585</v>
      </c>
      <c r="D530" s="97">
        <v>2317261.4185000001</v>
      </c>
      <c r="E530" s="97">
        <v>650208.96</v>
      </c>
      <c r="F530" s="97">
        <v>97531.343999512334</v>
      </c>
      <c r="G530" s="81">
        <f t="shared" si="8"/>
        <v>3065001.7224995126</v>
      </c>
    </row>
    <row r="531" spans="1:7" ht="18" x14ac:dyDescent="0.35">
      <c r="A531" s="95">
        <v>526</v>
      </c>
      <c r="B531" s="96" t="s">
        <v>58</v>
      </c>
      <c r="C531" s="96" t="s">
        <v>586</v>
      </c>
      <c r="D531" s="97">
        <v>2647679.301</v>
      </c>
      <c r="E531" s="97">
        <v>742922.13690000004</v>
      </c>
      <c r="F531" s="97">
        <v>111438.32053444281</v>
      </c>
      <c r="G531" s="81">
        <f t="shared" si="8"/>
        <v>3502039.7584344433</v>
      </c>
    </row>
    <row r="532" spans="1:7" ht="18" x14ac:dyDescent="0.35">
      <c r="A532" s="95">
        <v>527</v>
      </c>
      <c r="B532" s="96" t="s">
        <v>58</v>
      </c>
      <c r="C532" s="96" t="s">
        <v>587</v>
      </c>
      <c r="D532" s="97">
        <v>4142979.6360999998</v>
      </c>
      <c r="E532" s="97">
        <v>1162493.9935999999</v>
      </c>
      <c r="F532" s="97">
        <v>174374.09903912811</v>
      </c>
      <c r="G532" s="81">
        <f t="shared" si="8"/>
        <v>5479847.7287391275</v>
      </c>
    </row>
    <row r="533" spans="1:7" ht="18" x14ac:dyDescent="0.35">
      <c r="A533" s="95">
        <v>528</v>
      </c>
      <c r="B533" s="96" t="s">
        <v>58</v>
      </c>
      <c r="C533" s="96" t="s">
        <v>72</v>
      </c>
      <c r="D533" s="97">
        <v>3839483.7932000002</v>
      </c>
      <c r="E533" s="97">
        <v>1077334.9715</v>
      </c>
      <c r="F533" s="97">
        <v>161600.24572419198</v>
      </c>
      <c r="G533" s="81">
        <f t="shared" si="8"/>
        <v>5078419.0104241921</v>
      </c>
    </row>
    <row r="534" spans="1:7" ht="36" x14ac:dyDescent="0.35">
      <c r="A534" s="95">
        <v>529</v>
      </c>
      <c r="B534" s="96" t="s">
        <v>58</v>
      </c>
      <c r="C534" s="96" t="s">
        <v>846</v>
      </c>
      <c r="D534" s="97">
        <v>2937146.6453999998</v>
      </c>
      <c r="E534" s="97">
        <v>824144.85069999995</v>
      </c>
      <c r="F534" s="97">
        <v>123621.72760438189</v>
      </c>
      <c r="G534" s="81">
        <f t="shared" si="8"/>
        <v>3884913.2237043814</v>
      </c>
    </row>
    <row r="535" spans="1:7" ht="18" x14ac:dyDescent="0.35">
      <c r="A535" s="95">
        <v>530</v>
      </c>
      <c r="B535" s="96" t="s">
        <v>58</v>
      </c>
      <c r="C535" s="96" t="s">
        <v>201</v>
      </c>
      <c r="D535" s="97">
        <v>2811416.9334999998</v>
      </c>
      <c r="E535" s="97">
        <v>788865.88540000003</v>
      </c>
      <c r="F535" s="97">
        <v>118329.88280940834</v>
      </c>
      <c r="G535" s="81">
        <f t="shared" si="8"/>
        <v>3718612.7017094083</v>
      </c>
    </row>
    <row r="536" spans="1:7" ht="18" x14ac:dyDescent="0.35">
      <c r="A536" s="95">
        <v>531</v>
      </c>
      <c r="B536" s="96" t="s">
        <v>58</v>
      </c>
      <c r="C536" s="96" t="s">
        <v>588</v>
      </c>
      <c r="D536" s="97">
        <v>2986928.7</v>
      </c>
      <c r="E536" s="97">
        <v>838113.38170000003</v>
      </c>
      <c r="F536" s="97">
        <v>125717.00725437142</v>
      </c>
      <c r="G536" s="81">
        <f t="shared" si="8"/>
        <v>3950759.0889543714</v>
      </c>
    </row>
    <row r="537" spans="1:7" ht="18" x14ac:dyDescent="0.35">
      <c r="A537" s="95">
        <v>532</v>
      </c>
      <c r="B537" s="96" t="s">
        <v>58</v>
      </c>
      <c r="C537" s="96" t="s">
        <v>589</v>
      </c>
      <c r="D537" s="97">
        <v>2397802.4667000002</v>
      </c>
      <c r="E537" s="97">
        <v>672808.2709</v>
      </c>
      <c r="F537" s="97">
        <v>100921.24063449539</v>
      </c>
      <c r="G537" s="81">
        <f t="shared" si="8"/>
        <v>3171531.9782344955</v>
      </c>
    </row>
    <row r="538" spans="1:7" ht="18" x14ac:dyDescent="0.35">
      <c r="A538" s="95">
        <v>533</v>
      </c>
      <c r="B538" s="96" t="s">
        <v>59</v>
      </c>
      <c r="C538" s="96" t="s">
        <v>590</v>
      </c>
      <c r="D538" s="97">
        <v>2636562.0112000001</v>
      </c>
      <c r="E538" s="97">
        <v>739802.69539999997</v>
      </c>
      <c r="F538" s="97">
        <v>110970.40430944513</v>
      </c>
      <c r="G538" s="81">
        <f t="shared" si="8"/>
        <v>3487335.1109094452</v>
      </c>
    </row>
    <row r="539" spans="1:7" ht="18" x14ac:dyDescent="0.35">
      <c r="A539" s="95">
        <v>534</v>
      </c>
      <c r="B539" s="96" t="s">
        <v>59</v>
      </c>
      <c r="C539" s="96" t="s">
        <v>591</v>
      </c>
      <c r="D539" s="97">
        <v>2263668.2565000001</v>
      </c>
      <c r="E539" s="97">
        <v>635171.05630000005</v>
      </c>
      <c r="F539" s="97">
        <v>95275.658444523622</v>
      </c>
      <c r="G539" s="81">
        <f t="shared" si="8"/>
        <v>2994114.9712445242</v>
      </c>
    </row>
    <row r="540" spans="1:7" ht="18" x14ac:dyDescent="0.35">
      <c r="A540" s="95">
        <v>535</v>
      </c>
      <c r="B540" s="96" t="s">
        <v>59</v>
      </c>
      <c r="C540" s="96" t="s">
        <v>592</v>
      </c>
      <c r="D540" s="97">
        <v>2592370.1014999999</v>
      </c>
      <c r="E540" s="97">
        <v>727402.72389999998</v>
      </c>
      <c r="F540" s="97">
        <v>109110.40858445445</v>
      </c>
      <c r="G540" s="81">
        <f t="shared" si="8"/>
        <v>3428883.2339844545</v>
      </c>
    </row>
    <row r="541" spans="1:7" ht="18" x14ac:dyDescent="0.35">
      <c r="A541" s="95">
        <v>536</v>
      </c>
      <c r="B541" s="96" t="s">
        <v>59</v>
      </c>
      <c r="C541" s="96" t="s">
        <v>593</v>
      </c>
      <c r="D541" s="97">
        <v>4219997.7139999997</v>
      </c>
      <c r="E541" s="97">
        <v>1184104.7812000001</v>
      </c>
      <c r="F541" s="97">
        <v>177615.71717911193</v>
      </c>
      <c r="G541" s="81">
        <f t="shared" si="8"/>
        <v>5581718.2123791119</v>
      </c>
    </row>
    <row r="542" spans="1:7" ht="18" x14ac:dyDescent="0.35">
      <c r="A542" s="95">
        <v>537</v>
      </c>
      <c r="B542" s="96" t="s">
        <v>59</v>
      </c>
      <c r="C542" s="96" t="s">
        <v>594</v>
      </c>
      <c r="D542" s="97">
        <v>2533077.6916</v>
      </c>
      <c r="E542" s="97">
        <v>710765.64709999994</v>
      </c>
      <c r="F542" s="97">
        <v>106614.84706446691</v>
      </c>
      <c r="G542" s="81">
        <f t="shared" si="8"/>
        <v>3350458.1857644673</v>
      </c>
    </row>
    <row r="543" spans="1:7" ht="18" x14ac:dyDescent="0.35">
      <c r="A543" s="95">
        <v>538</v>
      </c>
      <c r="B543" s="96" t="s">
        <v>59</v>
      </c>
      <c r="C543" s="96" t="s">
        <v>595</v>
      </c>
      <c r="D543" s="97">
        <v>2667867.6737000002</v>
      </c>
      <c r="E543" s="97">
        <v>748586.86710000003</v>
      </c>
      <c r="F543" s="97">
        <v>112288.03006443856</v>
      </c>
      <c r="G543" s="81">
        <f t="shared" si="8"/>
        <v>3528742.5708644385</v>
      </c>
    </row>
    <row r="544" spans="1:7" ht="18" x14ac:dyDescent="0.35">
      <c r="A544" s="95">
        <v>539</v>
      </c>
      <c r="B544" s="96" t="s">
        <v>59</v>
      </c>
      <c r="C544" s="96" t="s">
        <v>596</v>
      </c>
      <c r="D544" s="97">
        <v>2526971.3922000001</v>
      </c>
      <c r="E544" s="97">
        <v>709052.25789999997</v>
      </c>
      <c r="F544" s="97">
        <v>106357.8386844682</v>
      </c>
      <c r="G544" s="81">
        <f t="shared" si="8"/>
        <v>3342381.4887844683</v>
      </c>
    </row>
    <row r="545" spans="1:7" ht="18" x14ac:dyDescent="0.35">
      <c r="A545" s="95">
        <v>540</v>
      </c>
      <c r="B545" s="96" t="s">
        <v>59</v>
      </c>
      <c r="C545" s="96" t="s">
        <v>597</v>
      </c>
      <c r="D545" s="97">
        <v>2258009.0417999998</v>
      </c>
      <c r="E545" s="97">
        <v>633583.11629999999</v>
      </c>
      <c r="F545" s="97">
        <v>95037.467444524809</v>
      </c>
      <c r="G545" s="81">
        <f t="shared" si="8"/>
        <v>2986629.6255445243</v>
      </c>
    </row>
    <row r="546" spans="1:7" ht="18" x14ac:dyDescent="0.35">
      <c r="A546" s="95">
        <v>541</v>
      </c>
      <c r="B546" s="96" t="s">
        <v>59</v>
      </c>
      <c r="C546" s="96" t="s">
        <v>598</v>
      </c>
      <c r="D546" s="97">
        <v>2436521.7425000002</v>
      </c>
      <c r="E546" s="97">
        <v>683672.65579999995</v>
      </c>
      <c r="F546" s="97">
        <v>102550.89836948723</v>
      </c>
      <c r="G546" s="81">
        <f t="shared" si="8"/>
        <v>3222745.2966694874</v>
      </c>
    </row>
    <row r="547" spans="1:7" ht="18" x14ac:dyDescent="0.35">
      <c r="A547" s="95">
        <v>542</v>
      </c>
      <c r="B547" s="96" t="s">
        <v>59</v>
      </c>
      <c r="C547" s="96" t="s">
        <v>599</v>
      </c>
      <c r="D547" s="97">
        <v>2683294.8750999998</v>
      </c>
      <c r="E547" s="97">
        <v>752915.64269999997</v>
      </c>
      <c r="F547" s="97">
        <v>112937.3464044353</v>
      </c>
      <c r="G547" s="81">
        <f t="shared" si="8"/>
        <v>3549147.8642044347</v>
      </c>
    </row>
    <row r="548" spans="1:7" ht="18" x14ac:dyDescent="0.35">
      <c r="A548" s="95">
        <v>543</v>
      </c>
      <c r="B548" s="96" t="s">
        <v>59</v>
      </c>
      <c r="C548" s="96" t="s">
        <v>600</v>
      </c>
      <c r="D548" s="97">
        <v>2621028.2288000002</v>
      </c>
      <c r="E548" s="97">
        <v>735444.01390000002</v>
      </c>
      <c r="F548" s="97">
        <v>110316.60208444842</v>
      </c>
      <c r="G548" s="81">
        <f t="shared" si="8"/>
        <v>3466788.8447844489</v>
      </c>
    </row>
    <row r="549" spans="1:7" ht="18" x14ac:dyDescent="0.35">
      <c r="A549" s="95">
        <v>544</v>
      </c>
      <c r="B549" s="96" t="s">
        <v>59</v>
      </c>
      <c r="C549" s="96" t="s">
        <v>601</v>
      </c>
      <c r="D549" s="97">
        <v>3049883.0347000002</v>
      </c>
      <c r="E549" s="97">
        <v>855777.97149999999</v>
      </c>
      <c r="F549" s="97">
        <v>128366.69572435816</v>
      </c>
      <c r="G549" s="81">
        <f t="shared" si="8"/>
        <v>4034027.7019243585</v>
      </c>
    </row>
    <row r="550" spans="1:7" ht="18" x14ac:dyDescent="0.35">
      <c r="A550" s="95">
        <v>545</v>
      </c>
      <c r="B550" s="96" t="s">
        <v>59</v>
      </c>
      <c r="C550" s="96" t="s">
        <v>602</v>
      </c>
      <c r="D550" s="97">
        <v>3124211.9281000001</v>
      </c>
      <c r="E550" s="97">
        <v>876634.19090000005</v>
      </c>
      <c r="F550" s="97">
        <v>131495.12863434252</v>
      </c>
      <c r="G550" s="81">
        <f t="shared" si="8"/>
        <v>4132341.2476343424</v>
      </c>
    </row>
    <row r="551" spans="1:7" ht="18" x14ac:dyDescent="0.35">
      <c r="A551" s="95">
        <v>546</v>
      </c>
      <c r="B551" s="96" t="s">
        <v>59</v>
      </c>
      <c r="C551" s="96" t="s">
        <v>603</v>
      </c>
      <c r="D551" s="97">
        <v>3459331.7673999998</v>
      </c>
      <c r="E551" s="97">
        <v>970666.70719999995</v>
      </c>
      <c r="F551" s="97">
        <v>145600.00607927199</v>
      </c>
      <c r="G551" s="81">
        <f t="shared" si="8"/>
        <v>4575598.4806792717</v>
      </c>
    </row>
    <row r="552" spans="1:7" ht="18" x14ac:dyDescent="0.35">
      <c r="A552" s="95">
        <v>547</v>
      </c>
      <c r="B552" s="96" t="s">
        <v>59</v>
      </c>
      <c r="C552" s="96" t="s">
        <v>604</v>
      </c>
      <c r="D552" s="97">
        <v>4081796.4007999999</v>
      </c>
      <c r="E552" s="97">
        <v>1145326.3631</v>
      </c>
      <c r="F552" s="97">
        <v>171798.95446414099</v>
      </c>
      <c r="G552" s="81">
        <f t="shared" si="8"/>
        <v>5398921.718364141</v>
      </c>
    </row>
    <row r="553" spans="1:7" ht="18" x14ac:dyDescent="0.35">
      <c r="A553" s="95">
        <v>548</v>
      </c>
      <c r="B553" s="96" t="s">
        <v>59</v>
      </c>
      <c r="C553" s="96" t="s">
        <v>605</v>
      </c>
      <c r="D553" s="97">
        <v>2585133.1176</v>
      </c>
      <c r="E553" s="97">
        <v>725372.07169999997</v>
      </c>
      <c r="F553" s="97">
        <v>108805.81075445596</v>
      </c>
      <c r="G553" s="81">
        <f t="shared" si="8"/>
        <v>3419311.0000544558</v>
      </c>
    </row>
    <row r="554" spans="1:7" ht="18" x14ac:dyDescent="0.35">
      <c r="A554" s="95">
        <v>549</v>
      </c>
      <c r="B554" s="96" t="s">
        <v>59</v>
      </c>
      <c r="C554" s="96" t="s">
        <v>606</v>
      </c>
      <c r="D554" s="97">
        <v>3508803.4733000002</v>
      </c>
      <c r="E554" s="97">
        <v>984548.15630000003</v>
      </c>
      <c r="F554" s="97">
        <v>147682.22344426159</v>
      </c>
      <c r="G554" s="81">
        <f t="shared" si="8"/>
        <v>4641033.8530442622</v>
      </c>
    </row>
    <row r="555" spans="1:7" ht="18" x14ac:dyDescent="0.35">
      <c r="A555" s="95">
        <v>550</v>
      </c>
      <c r="B555" s="96" t="s">
        <v>59</v>
      </c>
      <c r="C555" s="96" t="s">
        <v>607</v>
      </c>
      <c r="D555" s="97">
        <v>2370121.3569</v>
      </c>
      <c r="E555" s="97">
        <v>665041.12580000004</v>
      </c>
      <c r="F555" s="97">
        <v>99756.168869501227</v>
      </c>
      <c r="G555" s="81">
        <f t="shared" si="8"/>
        <v>3134918.6515695015</v>
      </c>
    </row>
    <row r="556" spans="1:7" ht="18" x14ac:dyDescent="0.35">
      <c r="A556" s="95">
        <v>551</v>
      </c>
      <c r="B556" s="96" t="s">
        <v>59</v>
      </c>
      <c r="C556" s="96" t="s">
        <v>608</v>
      </c>
      <c r="D556" s="97">
        <v>2727736.7004999998</v>
      </c>
      <c r="E556" s="97">
        <v>765385.73899999994</v>
      </c>
      <c r="F556" s="97">
        <v>114807.86084942595</v>
      </c>
      <c r="G556" s="81">
        <f t="shared" si="8"/>
        <v>3607930.300349426</v>
      </c>
    </row>
    <row r="557" spans="1:7" ht="18" x14ac:dyDescent="0.35">
      <c r="A557" s="95">
        <v>552</v>
      </c>
      <c r="B557" s="96" t="s">
        <v>59</v>
      </c>
      <c r="C557" s="96" t="s">
        <v>609</v>
      </c>
      <c r="D557" s="97">
        <v>3146138.7955</v>
      </c>
      <c r="E557" s="97">
        <v>882786.73179999995</v>
      </c>
      <c r="F557" s="97">
        <v>132418.00976933789</v>
      </c>
      <c r="G557" s="81">
        <f t="shared" si="8"/>
        <v>4161343.5370693379</v>
      </c>
    </row>
    <row r="558" spans="1:7" ht="18" x14ac:dyDescent="0.35">
      <c r="A558" s="95">
        <v>553</v>
      </c>
      <c r="B558" s="96" t="s">
        <v>59</v>
      </c>
      <c r="C558" s="96" t="s">
        <v>610</v>
      </c>
      <c r="D558" s="97">
        <v>2959668.7291000001</v>
      </c>
      <c r="E558" s="97">
        <v>830464.40549999999</v>
      </c>
      <c r="F558" s="97">
        <v>124569.66082437715</v>
      </c>
      <c r="G558" s="81">
        <f t="shared" si="8"/>
        <v>3914702.7954243771</v>
      </c>
    </row>
    <row r="559" spans="1:7" ht="18" x14ac:dyDescent="0.35">
      <c r="A559" s="95">
        <v>554</v>
      </c>
      <c r="B559" s="96" t="s">
        <v>59</v>
      </c>
      <c r="C559" s="96" t="s">
        <v>611</v>
      </c>
      <c r="D559" s="97">
        <v>3498781.9128999999</v>
      </c>
      <c r="E559" s="97">
        <v>981736.16960000002</v>
      </c>
      <c r="F559" s="97">
        <v>147260.42543926369</v>
      </c>
      <c r="G559" s="81">
        <f t="shared" si="8"/>
        <v>4627778.5079392632</v>
      </c>
    </row>
    <row r="560" spans="1:7" ht="18" x14ac:dyDescent="0.35">
      <c r="A560" s="95">
        <v>555</v>
      </c>
      <c r="B560" s="96" t="s">
        <v>59</v>
      </c>
      <c r="C560" s="96" t="s">
        <v>612</v>
      </c>
      <c r="D560" s="97">
        <v>2558747.0696</v>
      </c>
      <c r="E560" s="97">
        <v>717968.31290000002</v>
      </c>
      <c r="F560" s="97">
        <v>107695.24693446152</v>
      </c>
      <c r="G560" s="81">
        <f t="shared" si="8"/>
        <v>3384410.6294344617</v>
      </c>
    </row>
    <row r="561" spans="1:7" ht="18" x14ac:dyDescent="0.35">
      <c r="A561" s="95">
        <v>556</v>
      </c>
      <c r="B561" s="96" t="s">
        <v>59</v>
      </c>
      <c r="C561" s="96" t="s">
        <v>613</v>
      </c>
      <c r="D561" s="97">
        <v>2082413.9715</v>
      </c>
      <c r="E561" s="97">
        <v>584312.24549999996</v>
      </c>
      <c r="F561" s="97">
        <v>87646.83682456176</v>
      </c>
      <c r="G561" s="81">
        <f t="shared" si="8"/>
        <v>2754373.0538245621</v>
      </c>
    </row>
    <row r="562" spans="1:7" ht="18" x14ac:dyDescent="0.35">
      <c r="A562" s="95">
        <v>557</v>
      </c>
      <c r="B562" s="96" t="s">
        <v>59</v>
      </c>
      <c r="C562" s="96" t="s">
        <v>614</v>
      </c>
      <c r="D562" s="97">
        <v>2321247.4794999999</v>
      </c>
      <c r="E562" s="97">
        <v>651327.42370000004</v>
      </c>
      <c r="F562" s="97">
        <v>97699.11355451151</v>
      </c>
      <c r="G562" s="81">
        <f t="shared" si="8"/>
        <v>3070274.0167545117</v>
      </c>
    </row>
    <row r="563" spans="1:7" ht="36" x14ac:dyDescent="0.35">
      <c r="A563" s="95">
        <v>558</v>
      </c>
      <c r="B563" s="96" t="s">
        <v>60</v>
      </c>
      <c r="C563" s="96" t="s">
        <v>615</v>
      </c>
      <c r="D563" s="97">
        <v>2606098.7829</v>
      </c>
      <c r="E563" s="97">
        <v>731254.90540000005</v>
      </c>
      <c r="F563" s="97">
        <v>109688.23580945157</v>
      </c>
      <c r="G563" s="81">
        <f t="shared" si="8"/>
        <v>3447041.9241094515</v>
      </c>
    </row>
    <row r="564" spans="1:7" ht="36" x14ac:dyDescent="0.35">
      <c r="A564" s="95">
        <v>559</v>
      </c>
      <c r="B564" s="96" t="s">
        <v>60</v>
      </c>
      <c r="C564" s="96" t="s">
        <v>616</v>
      </c>
      <c r="D564" s="97">
        <v>2690398.2316999999</v>
      </c>
      <c r="E564" s="97">
        <v>754908.79980000004</v>
      </c>
      <c r="F564" s="97">
        <v>113236.31996943383</v>
      </c>
      <c r="G564" s="81">
        <f t="shared" si="8"/>
        <v>3558543.3514694339</v>
      </c>
    </row>
    <row r="565" spans="1:7" ht="18" x14ac:dyDescent="0.35">
      <c r="A565" s="95">
        <v>560</v>
      </c>
      <c r="B565" s="96" t="s">
        <v>60</v>
      </c>
      <c r="C565" s="96" t="s">
        <v>617</v>
      </c>
      <c r="D565" s="97">
        <v>4135231.1464999998</v>
      </c>
      <c r="E565" s="97">
        <v>1160319.8162</v>
      </c>
      <c r="F565" s="97">
        <v>174047.97242912976</v>
      </c>
      <c r="G565" s="81">
        <f t="shared" si="8"/>
        <v>5469598.9351291303</v>
      </c>
    </row>
    <row r="566" spans="1:7" ht="18" x14ac:dyDescent="0.35">
      <c r="A566" s="95">
        <v>561</v>
      </c>
      <c r="B566" s="96" t="s">
        <v>60</v>
      </c>
      <c r="C566" s="96" t="s">
        <v>618</v>
      </c>
      <c r="D566" s="97">
        <v>2718949.1932000001</v>
      </c>
      <c r="E566" s="97">
        <v>762920.01980000001</v>
      </c>
      <c r="F566" s="97">
        <v>114438.00296942781</v>
      </c>
      <c r="G566" s="81">
        <f t="shared" si="8"/>
        <v>3596307.215969428</v>
      </c>
    </row>
    <row r="567" spans="1:7" ht="18" x14ac:dyDescent="0.35">
      <c r="A567" s="95">
        <v>562</v>
      </c>
      <c r="B567" s="96" t="s">
        <v>60</v>
      </c>
      <c r="C567" s="96" t="s">
        <v>619</v>
      </c>
      <c r="D567" s="97">
        <v>2436664.2559000002</v>
      </c>
      <c r="E567" s="97">
        <v>683712.64419999998</v>
      </c>
      <c r="F567" s="97">
        <v>102556.89662948721</v>
      </c>
      <c r="G567" s="81">
        <f t="shared" si="8"/>
        <v>3222933.7967294874</v>
      </c>
    </row>
    <row r="568" spans="1:7" ht="18" x14ac:dyDescent="0.35">
      <c r="A568" s="95">
        <v>563</v>
      </c>
      <c r="B568" s="96" t="s">
        <v>60</v>
      </c>
      <c r="C568" s="96" t="s">
        <v>620</v>
      </c>
      <c r="D568" s="97">
        <v>1853509.0733</v>
      </c>
      <c r="E568" s="97">
        <v>520082.97269999998</v>
      </c>
      <c r="F568" s="97">
        <v>78012.445904609936</v>
      </c>
      <c r="G568" s="81">
        <f t="shared" si="8"/>
        <v>2451604.4919046098</v>
      </c>
    </row>
    <row r="569" spans="1:7" ht="18" x14ac:dyDescent="0.35">
      <c r="A569" s="95">
        <v>564</v>
      </c>
      <c r="B569" s="96" t="s">
        <v>60</v>
      </c>
      <c r="C569" s="96" t="s">
        <v>802</v>
      </c>
      <c r="D569" s="97">
        <v>1805645.3753</v>
      </c>
      <c r="E569" s="97">
        <v>506652.7205</v>
      </c>
      <c r="F569" s="97">
        <v>75997.908074620005</v>
      </c>
      <c r="G569" s="81">
        <f t="shared" si="8"/>
        <v>2388296.00387462</v>
      </c>
    </row>
    <row r="570" spans="1:7" ht="18" x14ac:dyDescent="0.35">
      <c r="A570" s="95">
        <v>565</v>
      </c>
      <c r="B570" s="96" t="s">
        <v>60</v>
      </c>
      <c r="C570" s="96" t="s">
        <v>621</v>
      </c>
      <c r="D570" s="97">
        <v>4054500.1691999999</v>
      </c>
      <c r="E570" s="97">
        <v>1137667.2124000001</v>
      </c>
      <c r="F570" s="97">
        <v>170650.08185914674</v>
      </c>
      <c r="G570" s="81">
        <f t="shared" si="8"/>
        <v>5362817.4634591471</v>
      </c>
    </row>
    <row r="571" spans="1:7" ht="18" x14ac:dyDescent="0.35">
      <c r="A571" s="95">
        <v>566</v>
      </c>
      <c r="B571" s="96" t="s">
        <v>60</v>
      </c>
      <c r="C571" s="96" t="s">
        <v>622</v>
      </c>
      <c r="D571" s="97">
        <v>2412931.7692999998</v>
      </c>
      <c r="E571" s="97">
        <v>677053.45799999998</v>
      </c>
      <c r="F571" s="97">
        <v>101558.0186994922</v>
      </c>
      <c r="G571" s="81">
        <f t="shared" si="8"/>
        <v>3191543.2459994922</v>
      </c>
    </row>
    <row r="572" spans="1:7" ht="18" x14ac:dyDescent="0.35">
      <c r="A572" s="95">
        <v>567</v>
      </c>
      <c r="B572" s="96" t="s">
        <v>60</v>
      </c>
      <c r="C572" s="96" t="s">
        <v>623</v>
      </c>
      <c r="D572" s="97">
        <v>3014722.3067000001</v>
      </c>
      <c r="E572" s="97">
        <v>845912.09270000004</v>
      </c>
      <c r="F572" s="97">
        <v>126886.81390436557</v>
      </c>
      <c r="G572" s="81">
        <f t="shared" si="8"/>
        <v>3987521.2133043655</v>
      </c>
    </row>
    <row r="573" spans="1:7" ht="18" x14ac:dyDescent="0.35">
      <c r="A573" s="95">
        <v>568</v>
      </c>
      <c r="B573" s="96" t="s">
        <v>60</v>
      </c>
      <c r="C573" s="96" t="s">
        <v>624</v>
      </c>
      <c r="D573" s="97">
        <v>2325859.5789000001</v>
      </c>
      <c r="E573" s="97">
        <v>652621.54969999997</v>
      </c>
      <c r="F573" s="97">
        <v>97893.232454510522</v>
      </c>
      <c r="G573" s="81">
        <f t="shared" si="8"/>
        <v>3076374.3610545103</v>
      </c>
    </row>
    <row r="574" spans="1:7" ht="18" x14ac:dyDescent="0.35">
      <c r="A574" s="95">
        <v>569</v>
      </c>
      <c r="B574" s="96" t="s">
        <v>60</v>
      </c>
      <c r="C574" s="96" t="s">
        <v>625</v>
      </c>
      <c r="D574" s="97">
        <v>2101312.3894000002</v>
      </c>
      <c r="E574" s="97">
        <v>589615.02249999996</v>
      </c>
      <c r="F574" s="97">
        <v>88442.253374557782</v>
      </c>
      <c r="G574" s="81">
        <f t="shared" si="8"/>
        <v>2779369.6652745581</v>
      </c>
    </row>
    <row r="575" spans="1:7" ht="36" x14ac:dyDescent="0.35">
      <c r="A575" s="95">
        <v>570</v>
      </c>
      <c r="B575" s="96" t="s">
        <v>60</v>
      </c>
      <c r="C575" s="96" t="s">
        <v>847</v>
      </c>
      <c r="D575" s="97">
        <v>1894875.2149</v>
      </c>
      <c r="E575" s="97">
        <v>531690.05149999994</v>
      </c>
      <c r="F575" s="97">
        <v>79753.507724601222</v>
      </c>
      <c r="G575" s="81">
        <f t="shared" si="8"/>
        <v>2506318.7741246014</v>
      </c>
    </row>
    <row r="576" spans="1:7" ht="18" x14ac:dyDescent="0.35">
      <c r="A576" s="95">
        <v>571</v>
      </c>
      <c r="B576" s="96" t="s">
        <v>60</v>
      </c>
      <c r="C576" s="96" t="s">
        <v>626</v>
      </c>
      <c r="D576" s="97">
        <v>2178399.6978000002</v>
      </c>
      <c r="E576" s="97">
        <v>611245.23580000002</v>
      </c>
      <c r="F576" s="97">
        <v>91686.785369541569</v>
      </c>
      <c r="G576" s="81">
        <f t="shared" si="8"/>
        <v>2881331.7189695416</v>
      </c>
    </row>
    <row r="577" spans="1:7" ht="18" x14ac:dyDescent="0.35">
      <c r="A577" s="95">
        <v>572</v>
      </c>
      <c r="B577" s="96" t="s">
        <v>60</v>
      </c>
      <c r="C577" s="96" t="s">
        <v>627</v>
      </c>
      <c r="D577" s="97">
        <v>2281695.3561999998</v>
      </c>
      <c r="E577" s="97">
        <v>640229.3469</v>
      </c>
      <c r="F577" s="97">
        <v>96034.402034519822</v>
      </c>
      <c r="G577" s="81">
        <f t="shared" si="8"/>
        <v>3017959.1051345193</v>
      </c>
    </row>
    <row r="578" spans="1:7" ht="18" x14ac:dyDescent="0.35">
      <c r="A578" s="95">
        <v>573</v>
      </c>
      <c r="B578" s="96" t="s">
        <v>60</v>
      </c>
      <c r="C578" s="96" t="s">
        <v>628</v>
      </c>
      <c r="D578" s="97">
        <v>2766562.4824999999</v>
      </c>
      <c r="E578" s="97">
        <v>776280.00890000002</v>
      </c>
      <c r="F578" s="97">
        <v>116442.00133441779</v>
      </c>
      <c r="G578" s="81">
        <f t="shared" si="8"/>
        <v>3659284.4927344173</v>
      </c>
    </row>
    <row r="579" spans="1:7" ht="18" x14ac:dyDescent="0.35">
      <c r="A579" s="95">
        <v>574</v>
      </c>
      <c r="B579" s="96" t="s">
        <v>60</v>
      </c>
      <c r="C579" s="96" t="s">
        <v>848</v>
      </c>
      <c r="D579" s="97">
        <v>2322473.9534999998</v>
      </c>
      <c r="E579" s="97">
        <v>651671.56449999998</v>
      </c>
      <c r="F579" s="97">
        <v>97750.734674511245</v>
      </c>
      <c r="G579" s="81">
        <f t="shared" si="8"/>
        <v>3071896.2526745107</v>
      </c>
    </row>
    <row r="580" spans="1:7" ht="18" x14ac:dyDescent="0.35">
      <c r="A580" s="95">
        <v>575</v>
      </c>
      <c r="B580" s="96" t="s">
        <v>60</v>
      </c>
      <c r="C580" s="96" t="s">
        <v>629</v>
      </c>
      <c r="D580" s="97">
        <v>2158497.9391999999</v>
      </c>
      <c r="E580" s="97">
        <v>605660.92760000005</v>
      </c>
      <c r="F580" s="97">
        <v>90849.139139545761</v>
      </c>
      <c r="G580" s="81">
        <f t="shared" si="8"/>
        <v>2855008.0059395456</v>
      </c>
    </row>
    <row r="581" spans="1:7" ht="36" x14ac:dyDescent="0.35">
      <c r="A581" s="95">
        <v>576</v>
      </c>
      <c r="B581" s="96" t="s">
        <v>60</v>
      </c>
      <c r="C581" s="96" t="s">
        <v>849</v>
      </c>
      <c r="D581" s="97">
        <v>2050232.4286</v>
      </c>
      <c r="E581" s="97">
        <v>575282.30720000004</v>
      </c>
      <c r="F581" s="97">
        <v>86292.346079568539</v>
      </c>
      <c r="G581" s="81">
        <f t="shared" si="8"/>
        <v>2711807.0818795683</v>
      </c>
    </row>
    <row r="582" spans="1:7" ht="18" x14ac:dyDescent="0.35">
      <c r="A582" s="95">
        <v>577</v>
      </c>
      <c r="B582" s="96" t="s">
        <v>60</v>
      </c>
      <c r="C582" s="96" t="s">
        <v>850</v>
      </c>
      <c r="D582" s="97">
        <v>2780792.7360999999</v>
      </c>
      <c r="E582" s="97">
        <v>780272.92850000004</v>
      </c>
      <c r="F582" s="97">
        <v>117040.93927441479</v>
      </c>
      <c r="G582" s="81">
        <f t="shared" si="8"/>
        <v>3678106.6038744147</v>
      </c>
    </row>
    <row r="583" spans="1:7" ht="36" x14ac:dyDescent="0.35">
      <c r="A583" s="95">
        <v>578</v>
      </c>
      <c r="B583" s="96" t="s">
        <v>61</v>
      </c>
      <c r="C583" s="96" t="s">
        <v>630</v>
      </c>
      <c r="D583" s="97">
        <v>2680460.6398999998</v>
      </c>
      <c r="E583" s="97">
        <v>752120.37419999996</v>
      </c>
      <c r="F583" s="97">
        <v>112818.05612943589</v>
      </c>
      <c r="G583" s="81">
        <f t="shared" ref="G583:G646" si="9">SUM(D583:F583)</f>
        <v>3545399.0702294358</v>
      </c>
    </row>
    <row r="584" spans="1:7" ht="36" x14ac:dyDescent="0.35">
      <c r="A584" s="95">
        <v>579</v>
      </c>
      <c r="B584" s="96" t="s">
        <v>61</v>
      </c>
      <c r="C584" s="96" t="s">
        <v>631</v>
      </c>
      <c r="D584" s="97">
        <v>2835497.4737999998</v>
      </c>
      <c r="E584" s="97">
        <v>795622.73329999996</v>
      </c>
      <c r="F584" s="97">
        <v>119343.40999440328</v>
      </c>
      <c r="G584" s="81">
        <f t="shared" si="9"/>
        <v>3750463.6170944031</v>
      </c>
    </row>
    <row r="585" spans="1:7" ht="36" x14ac:dyDescent="0.35">
      <c r="A585" s="95">
        <v>580</v>
      </c>
      <c r="B585" s="96" t="s">
        <v>61</v>
      </c>
      <c r="C585" s="96" t="s">
        <v>632</v>
      </c>
      <c r="D585" s="97">
        <v>2886769.8217000002</v>
      </c>
      <c r="E585" s="97">
        <v>810009.43130000005</v>
      </c>
      <c r="F585" s="97">
        <v>121501.4146943925</v>
      </c>
      <c r="G585" s="81">
        <f t="shared" si="9"/>
        <v>3818280.6676943931</v>
      </c>
    </row>
    <row r="586" spans="1:7" ht="36" x14ac:dyDescent="0.35">
      <c r="A586" s="95">
        <v>581</v>
      </c>
      <c r="B586" s="96" t="s">
        <v>61</v>
      </c>
      <c r="C586" s="96" t="s">
        <v>851</v>
      </c>
      <c r="D586" s="97">
        <v>2141166.7069000001</v>
      </c>
      <c r="E586" s="97">
        <v>600797.89300000004</v>
      </c>
      <c r="F586" s="97">
        <v>90119.683949549406</v>
      </c>
      <c r="G586" s="81">
        <f t="shared" si="9"/>
        <v>2832084.2838495495</v>
      </c>
    </row>
    <row r="587" spans="1:7" ht="18" x14ac:dyDescent="0.35">
      <c r="A587" s="95">
        <v>582</v>
      </c>
      <c r="B587" s="96" t="s">
        <v>61</v>
      </c>
      <c r="C587" s="96" t="s">
        <v>633</v>
      </c>
      <c r="D587" s="97">
        <v>2243683.5803</v>
      </c>
      <c r="E587" s="97">
        <v>629563.48199999996</v>
      </c>
      <c r="F587" s="97">
        <v>94434.522299527816</v>
      </c>
      <c r="G587" s="81">
        <f t="shared" si="9"/>
        <v>2967681.5845995275</v>
      </c>
    </row>
    <row r="588" spans="1:7" ht="18" x14ac:dyDescent="0.35">
      <c r="A588" s="95">
        <v>583</v>
      </c>
      <c r="B588" s="96" t="s">
        <v>61</v>
      </c>
      <c r="C588" s="96" t="s">
        <v>634</v>
      </c>
      <c r="D588" s="97">
        <v>3448014.0323999999</v>
      </c>
      <c r="E588" s="97">
        <v>967491.02209999994</v>
      </c>
      <c r="F588" s="97">
        <v>145123.65331427436</v>
      </c>
      <c r="G588" s="81">
        <f t="shared" si="9"/>
        <v>4560628.7078142744</v>
      </c>
    </row>
    <row r="589" spans="1:7" ht="18" x14ac:dyDescent="0.35">
      <c r="A589" s="95">
        <v>584</v>
      </c>
      <c r="B589" s="96" t="s">
        <v>61</v>
      </c>
      <c r="C589" s="96" t="s">
        <v>635</v>
      </c>
      <c r="D589" s="97">
        <v>2428372.7379999999</v>
      </c>
      <c r="E589" s="97">
        <v>681386.09649999999</v>
      </c>
      <c r="F589" s="97">
        <v>102207.91447448895</v>
      </c>
      <c r="G589" s="81">
        <f t="shared" si="9"/>
        <v>3211966.748974489</v>
      </c>
    </row>
    <row r="590" spans="1:7" ht="18" x14ac:dyDescent="0.35">
      <c r="A590" s="95">
        <v>585</v>
      </c>
      <c r="B590" s="96" t="s">
        <v>61</v>
      </c>
      <c r="C590" s="96" t="s">
        <v>636</v>
      </c>
      <c r="D590" s="97">
        <v>2446596.6551999999</v>
      </c>
      <c r="E590" s="97">
        <v>686499.61289999995</v>
      </c>
      <c r="F590" s="97">
        <v>102974.94193448512</v>
      </c>
      <c r="G590" s="81">
        <f t="shared" si="9"/>
        <v>3236071.210034485</v>
      </c>
    </row>
    <row r="591" spans="1:7" ht="18" x14ac:dyDescent="0.35">
      <c r="A591" s="95">
        <v>586</v>
      </c>
      <c r="B591" s="96" t="s">
        <v>61</v>
      </c>
      <c r="C591" s="96" t="s">
        <v>852</v>
      </c>
      <c r="D591" s="97">
        <v>2941406.5937999999</v>
      </c>
      <c r="E591" s="97">
        <v>825340.16540000006</v>
      </c>
      <c r="F591" s="97">
        <v>123801.02480938099</v>
      </c>
      <c r="G591" s="81">
        <f t="shared" si="9"/>
        <v>3890547.7840093812</v>
      </c>
    </row>
    <row r="592" spans="1:7" ht="18" x14ac:dyDescent="0.35">
      <c r="A592" s="95">
        <v>587</v>
      </c>
      <c r="B592" s="96" t="s">
        <v>61</v>
      </c>
      <c r="C592" s="96" t="s">
        <v>853</v>
      </c>
      <c r="D592" s="97">
        <v>3191787.1121</v>
      </c>
      <c r="E592" s="97">
        <v>895595.36199999996</v>
      </c>
      <c r="F592" s="97">
        <v>134339.3042993283</v>
      </c>
      <c r="G592" s="81">
        <f t="shared" si="9"/>
        <v>4221721.7783993287</v>
      </c>
    </row>
    <row r="593" spans="1:7" ht="18" x14ac:dyDescent="0.35">
      <c r="A593" s="95">
        <v>588</v>
      </c>
      <c r="B593" s="96" t="s">
        <v>61</v>
      </c>
      <c r="C593" s="96" t="s">
        <v>854</v>
      </c>
      <c r="D593" s="97">
        <v>2442193.6009999998</v>
      </c>
      <c r="E593" s="97">
        <v>685264.14359999995</v>
      </c>
      <c r="F593" s="97">
        <v>102789.62153948603</v>
      </c>
      <c r="G593" s="81">
        <f t="shared" si="9"/>
        <v>3230247.366139486</v>
      </c>
    </row>
    <row r="594" spans="1:7" ht="36" x14ac:dyDescent="0.35">
      <c r="A594" s="95">
        <v>589</v>
      </c>
      <c r="B594" s="96" t="s">
        <v>61</v>
      </c>
      <c r="C594" s="96" t="s">
        <v>855</v>
      </c>
      <c r="D594" s="97">
        <v>2527830.4586999998</v>
      </c>
      <c r="E594" s="97">
        <v>709293.30660000001</v>
      </c>
      <c r="F594" s="97">
        <v>106393.99598946802</v>
      </c>
      <c r="G594" s="81">
        <f t="shared" si="9"/>
        <v>3343517.761289468</v>
      </c>
    </row>
    <row r="595" spans="1:7" ht="18" x14ac:dyDescent="0.35">
      <c r="A595" s="95">
        <v>590</v>
      </c>
      <c r="B595" s="96" t="s">
        <v>61</v>
      </c>
      <c r="C595" s="96" t="s">
        <v>856</v>
      </c>
      <c r="D595" s="97">
        <v>2349154.2799</v>
      </c>
      <c r="E595" s="97">
        <v>659157.89610000001</v>
      </c>
      <c r="F595" s="97">
        <v>98873.684414505624</v>
      </c>
      <c r="G595" s="81">
        <f t="shared" si="9"/>
        <v>3107185.8604145055</v>
      </c>
    </row>
    <row r="596" spans="1:7" ht="18" x14ac:dyDescent="0.35">
      <c r="A596" s="95">
        <v>591</v>
      </c>
      <c r="B596" s="96" t="s">
        <v>61</v>
      </c>
      <c r="C596" s="96" t="s">
        <v>637</v>
      </c>
      <c r="D596" s="97">
        <v>2937937.9922000002</v>
      </c>
      <c r="E596" s="97">
        <v>824366.89760000003</v>
      </c>
      <c r="F596" s="97">
        <v>123655.03463938172</v>
      </c>
      <c r="G596" s="81">
        <f t="shared" si="9"/>
        <v>3885959.9244393818</v>
      </c>
    </row>
    <row r="597" spans="1:7" ht="18" x14ac:dyDescent="0.35">
      <c r="A597" s="95">
        <v>592</v>
      </c>
      <c r="B597" s="96" t="s">
        <v>61</v>
      </c>
      <c r="C597" s="96" t="s">
        <v>638</v>
      </c>
      <c r="D597" s="97">
        <v>1949816.8615000001</v>
      </c>
      <c r="E597" s="97">
        <v>547106.33149999997</v>
      </c>
      <c r="F597" s="97">
        <v>82065.949724589664</v>
      </c>
      <c r="G597" s="81">
        <f t="shared" si="9"/>
        <v>2578989.1427245894</v>
      </c>
    </row>
    <row r="598" spans="1:7" ht="18" x14ac:dyDescent="0.35">
      <c r="A598" s="95">
        <v>593</v>
      </c>
      <c r="B598" s="96" t="s">
        <v>61</v>
      </c>
      <c r="C598" s="96" t="s">
        <v>639</v>
      </c>
      <c r="D598" s="97">
        <v>3222516.5548</v>
      </c>
      <c r="E598" s="97">
        <v>904217.85</v>
      </c>
      <c r="F598" s="97">
        <v>135632.67749932181</v>
      </c>
      <c r="G598" s="81">
        <f t="shared" si="9"/>
        <v>4262367.0822993219</v>
      </c>
    </row>
    <row r="599" spans="1:7" ht="18" x14ac:dyDescent="0.35">
      <c r="A599" s="95">
        <v>594</v>
      </c>
      <c r="B599" s="96" t="s">
        <v>61</v>
      </c>
      <c r="C599" s="96" t="s">
        <v>640</v>
      </c>
      <c r="D599" s="97">
        <v>2596474.0987999998</v>
      </c>
      <c r="E599" s="97">
        <v>728554.27969999996</v>
      </c>
      <c r="F599" s="97">
        <v>109283.14195445357</v>
      </c>
      <c r="G599" s="81">
        <f t="shared" si="9"/>
        <v>3434311.5204544533</v>
      </c>
    </row>
    <row r="600" spans="1:7" ht="18" x14ac:dyDescent="0.35">
      <c r="A600" s="95">
        <v>595</v>
      </c>
      <c r="B600" s="96" t="s">
        <v>61</v>
      </c>
      <c r="C600" s="96" t="s">
        <v>641</v>
      </c>
      <c r="D600" s="97">
        <v>3046352.0375000001</v>
      </c>
      <c r="E600" s="97">
        <v>854787.196</v>
      </c>
      <c r="F600" s="97">
        <v>128218.0793993589</v>
      </c>
      <c r="G600" s="81">
        <f t="shared" si="9"/>
        <v>4029357.312899359</v>
      </c>
    </row>
    <row r="601" spans="1:7" ht="36" x14ac:dyDescent="0.35">
      <c r="A601" s="95">
        <v>596</v>
      </c>
      <c r="B601" s="96" t="s">
        <v>62</v>
      </c>
      <c r="C601" s="96" t="s">
        <v>642</v>
      </c>
      <c r="D601" s="97">
        <v>1903827.5257999999</v>
      </c>
      <c r="E601" s="97">
        <v>534202.0135</v>
      </c>
      <c r="F601" s="97">
        <v>80130.302024599339</v>
      </c>
      <c r="G601" s="81">
        <f t="shared" si="9"/>
        <v>2518159.841324599</v>
      </c>
    </row>
    <row r="602" spans="1:7" ht="36" x14ac:dyDescent="0.35">
      <c r="A602" s="95">
        <v>597</v>
      </c>
      <c r="B602" s="96" t="s">
        <v>62</v>
      </c>
      <c r="C602" s="96" t="s">
        <v>643</v>
      </c>
      <c r="D602" s="97">
        <v>1909168.0255</v>
      </c>
      <c r="E602" s="97">
        <v>535700.52410000004</v>
      </c>
      <c r="F602" s="97">
        <v>80355.078614598227</v>
      </c>
      <c r="G602" s="81">
        <f t="shared" si="9"/>
        <v>2525223.6282145982</v>
      </c>
    </row>
    <row r="603" spans="1:7" ht="18" x14ac:dyDescent="0.35">
      <c r="A603" s="95">
        <v>598</v>
      </c>
      <c r="B603" s="96" t="s">
        <v>62</v>
      </c>
      <c r="C603" s="96" t="s">
        <v>857</v>
      </c>
      <c r="D603" s="97">
        <v>2378502.6691999999</v>
      </c>
      <c r="E603" s="97">
        <v>667392.86930000002</v>
      </c>
      <c r="F603" s="97">
        <v>100108.93039449946</v>
      </c>
      <c r="G603" s="81">
        <f t="shared" si="9"/>
        <v>3146004.4688944994</v>
      </c>
    </row>
    <row r="604" spans="1:7" ht="18" x14ac:dyDescent="0.35">
      <c r="A604" s="95">
        <v>599</v>
      </c>
      <c r="B604" s="96" t="s">
        <v>62</v>
      </c>
      <c r="C604" s="96" t="s">
        <v>858</v>
      </c>
      <c r="D604" s="97">
        <v>2102543.787</v>
      </c>
      <c r="E604" s="97">
        <v>589960.54489999998</v>
      </c>
      <c r="F604" s="97">
        <v>88494.08173455752</v>
      </c>
      <c r="G604" s="81">
        <f t="shared" si="9"/>
        <v>2780998.4136345577</v>
      </c>
    </row>
    <row r="605" spans="1:7" ht="18" x14ac:dyDescent="0.35">
      <c r="A605" s="95">
        <v>600</v>
      </c>
      <c r="B605" s="96" t="s">
        <v>62</v>
      </c>
      <c r="C605" s="96" t="s">
        <v>859</v>
      </c>
      <c r="D605" s="97">
        <v>1989666.1258</v>
      </c>
      <c r="E605" s="97">
        <v>558287.78410000005</v>
      </c>
      <c r="F605" s="97">
        <v>83743.167614581282</v>
      </c>
      <c r="G605" s="81">
        <f t="shared" si="9"/>
        <v>2631697.0775145814</v>
      </c>
    </row>
    <row r="606" spans="1:7" ht="18" x14ac:dyDescent="0.35">
      <c r="A606" s="95">
        <v>601</v>
      </c>
      <c r="B606" s="96" t="s">
        <v>62</v>
      </c>
      <c r="C606" s="96" t="s">
        <v>644</v>
      </c>
      <c r="D606" s="97">
        <v>2266131.9906000001</v>
      </c>
      <c r="E606" s="97">
        <v>635862.36459999997</v>
      </c>
      <c r="F606" s="97">
        <v>95379.354689523097</v>
      </c>
      <c r="G606" s="81">
        <f t="shared" si="9"/>
        <v>2997373.7098895232</v>
      </c>
    </row>
    <row r="607" spans="1:7" ht="18" x14ac:dyDescent="0.35">
      <c r="A607" s="95">
        <v>602</v>
      </c>
      <c r="B607" s="96" t="s">
        <v>62</v>
      </c>
      <c r="C607" s="96" t="s">
        <v>645</v>
      </c>
      <c r="D607" s="97">
        <v>1899355.3021</v>
      </c>
      <c r="E607" s="97">
        <v>532947.13569999998</v>
      </c>
      <c r="F607" s="97">
        <v>79942.070354600277</v>
      </c>
      <c r="G607" s="81">
        <f t="shared" si="9"/>
        <v>2512244.5081546004</v>
      </c>
    </row>
    <row r="608" spans="1:7" ht="18" x14ac:dyDescent="0.35">
      <c r="A608" s="95">
        <v>603</v>
      </c>
      <c r="B608" s="96" t="s">
        <v>62</v>
      </c>
      <c r="C608" s="96" t="s">
        <v>646</v>
      </c>
      <c r="D608" s="97">
        <v>1972577.9904</v>
      </c>
      <c r="E608" s="97">
        <v>553492.96089999995</v>
      </c>
      <c r="F608" s="97">
        <v>83023.944134584875</v>
      </c>
      <c r="G608" s="81">
        <f t="shared" si="9"/>
        <v>2609094.8954345849</v>
      </c>
    </row>
    <row r="609" spans="1:7" ht="18" x14ac:dyDescent="0.35">
      <c r="A609" s="95">
        <v>604</v>
      </c>
      <c r="B609" s="96" t="s">
        <v>62</v>
      </c>
      <c r="C609" s="96" t="s">
        <v>647</v>
      </c>
      <c r="D609" s="97">
        <v>1940128.3300999999</v>
      </c>
      <c r="E609" s="97">
        <v>544387.79059999995</v>
      </c>
      <c r="F609" s="97">
        <v>81658.168589591703</v>
      </c>
      <c r="G609" s="81">
        <f t="shared" si="9"/>
        <v>2566174.2892895914</v>
      </c>
    </row>
    <row r="610" spans="1:7" ht="18" x14ac:dyDescent="0.35">
      <c r="A610" s="95">
        <v>605</v>
      </c>
      <c r="B610" s="96" t="s">
        <v>62</v>
      </c>
      <c r="C610" s="96" t="s">
        <v>648</v>
      </c>
      <c r="D610" s="97">
        <v>2202429.0381999998</v>
      </c>
      <c r="E610" s="97">
        <v>617987.71730000002</v>
      </c>
      <c r="F610" s="97">
        <v>92698.157594536504</v>
      </c>
      <c r="G610" s="81">
        <f t="shared" si="9"/>
        <v>2913114.9130945364</v>
      </c>
    </row>
    <row r="611" spans="1:7" ht="18" x14ac:dyDescent="0.35">
      <c r="A611" s="95">
        <v>606</v>
      </c>
      <c r="B611" s="96" t="s">
        <v>62</v>
      </c>
      <c r="C611" s="96" t="s">
        <v>649</v>
      </c>
      <c r="D611" s="97">
        <v>2331999.2966999998</v>
      </c>
      <c r="E611" s="97">
        <v>654344.31579999998</v>
      </c>
      <c r="F611" s="97">
        <v>98151.647369509228</v>
      </c>
      <c r="G611" s="81">
        <f t="shared" si="9"/>
        <v>3084495.2598695089</v>
      </c>
    </row>
    <row r="612" spans="1:7" ht="18" x14ac:dyDescent="0.35">
      <c r="A612" s="95">
        <v>607</v>
      </c>
      <c r="B612" s="96" t="s">
        <v>62</v>
      </c>
      <c r="C612" s="96" t="s">
        <v>650</v>
      </c>
      <c r="D612" s="97">
        <v>2695253.7845000001</v>
      </c>
      <c r="E612" s="97">
        <v>756271.23730000004</v>
      </c>
      <c r="F612" s="97">
        <v>113440.6855944328</v>
      </c>
      <c r="G612" s="81">
        <f t="shared" si="9"/>
        <v>3564965.7073944332</v>
      </c>
    </row>
    <row r="613" spans="1:7" ht="18" x14ac:dyDescent="0.35">
      <c r="A613" s="95">
        <v>608</v>
      </c>
      <c r="B613" s="96" t="s">
        <v>62</v>
      </c>
      <c r="C613" s="96" t="s">
        <v>651</v>
      </c>
      <c r="D613" s="97">
        <v>2512365.2941999999</v>
      </c>
      <c r="E613" s="97">
        <v>704953.87879999995</v>
      </c>
      <c r="F613" s="97">
        <v>105743.08181947128</v>
      </c>
      <c r="G613" s="81">
        <f t="shared" si="9"/>
        <v>3323062.2548194714</v>
      </c>
    </row>
    <row r="614" spans="1:7" ht="18" x14ac:dyDescent="0.35">
      <c r="A614" s="95">
        <v>609</v>
      </c>
      <c r="B614" s="96" t="s">
        <v>62</v>
      </c>
      <c r="C614" s="96" t="s">
        <v>652</v>
      </c>
      <c r="D614" s="97">
        <v>2190004.4219999998</v>
      </c>
      <c r="E614" s="97">
        <v>614501.44830000005</v>
      </c>
      <c r="F614" s="97">
        <v>92175.217244539133</v>
      </c>
      <c r="G614" s="81">
        <f t="shared" si="9"/>
        <v>2896681.0875445385</v>
      </c>
    </row>
    <row r="615" spans="1:7" ht="18" x14ac:dyDescent="0.35">
      <c r="A615" s="95">
        <v>610</v>
      </c>
      <c r="B615" s="96" t="s">
        <v>62</v>
      </c>
      <c r="C615" s="96" t="s">
        <v>653</v>
      </c>
      <c r="D615" s="97">
        <v>1720952.0248</v>
      </c>
      <c r="E615" s="97">
        <v>482888.29969999997</v>
      </c>
      <c r="F615" s="97">
        <v>72433.244954637834</v>
      </c>
      <c r="G615" s="81">
        <f t="shared" si="9"/>
        <v>2276273.5694546378</v>
      </c>
    </row>
    <row r="616" spans="1:7" ht="18" x14ac:dyDescent="0.35">
      <c r="A616" s="95">
        <v>611</v>
      </c>
      <c r="B616" s="96" t="s">
        <v>62</v>
      </c>
      <c r="C616" s="96" t="s">
        <v>548</v>
      </c>
      <c r="D616" s="97">
        <v>2217609.5584</v>
      </c>
      <c r="E616" s="97">
        <v>622247.2757</v>
      </c>
      <c r="F616" s="97">
        <v>93337.091354533317</v>
      </c>
      <c r="G616" s="81">
        <f t="shared" si="9"/>
        <v>2933193.9254545332</v>
      </c>
    </row>
    <row r="617" spans="1:7" ht="18" x14ac:dyDescent="0.35">
      <c r="A617" s="95">
        <v>612</v>
      </c>
      <c r="B617" s="96" t="s">
        <v>62</v>
      </c>
      <c r="C617" s="96" t="s">
        <v>654</v>
      </c>
      <c r="D617" s="97">
        <v>1955126.0286000001</v>
      </c>
      <c r="E617" s="97">
        <v>548596.0503</v>
      </c>
      <c r="F617" s="97">
        <v>82289.407544588554</v>
      </c>
      <c r="G617" s="81">
        <f t="shared" si="9"/>
        <v>2586011.4864445888</v>
      </c>
    </row>
    <row r="618" spans="1:7" ht="18" x14ac:dyDescent="0.35">
      <c r="A618" s="95">
        <v>613</v>
      </c>
      <c r="B618" s="96" t="s">
        <v>62</v>
      </c>
      <c r="C618" s="96" t="s">
        <v>860</v>
      </c>
      <c r="D618" s="97">
        <v>2038240.0512000001</v>
      </c>
      <c r="E618" s="97">
        <v>571917.32160000002</v>
      </c>
      <c r="F618" s="97">
        <v>85787.59823957106</v>
      </c>
      <c r="G618" s="81">
        <f t="shared" si="9"/>
        <v>2695944.9710395709</v>
      </c>
    </row>
    <row r="619" spans="1:7" ht="18" x14ac:dyDescent="0.35">
      <c r="A619" s="95">
        <v>614</v>
      </c>
      <c r="B619" s="96" t="s">
        <v>62</v>
      </c>
      <c r="C619" s="96" t="s">
        <v>655</v>
      </c>
      <c r="D619" s="97">
        <v>2159911.5485999999</v>
      </c>
      <c r="E619" s="97">
        <v>606057.57750000001</v>
      </c>
      <c r="F619" s="97">
        <v>90908.636624545456</v>
      </c>
      <c r="G619" s="81">
        <f t="shared" si="9"/>
        <v>2856877.7627245453</v>
      </c>
    </row>
    <row r="620" spans="1:7" ht="18" x14ac:dyDescent="0.35">
      <c r="A620" s="95">
        <v>615</v>
      </c>
      <c r="B620" s="96" t="s">
        <v>62</v>
      </c>
      <c r="C620" s="96" t="s">
        <v>552</v>
      </c>
      <c r="D620" s="97">
        <v>2137551.6606000001</v>
      </c>
      <c r="E620" s="97">
        <v>599783.53379999998</v>
      </c>
      <c r="F620" s="97">
        <v>89967.53006955015</v>
      </c>
      <c r="G620" s="81">
        <f t="shared" si="9"/>
        <v>2827302.72446955</v>
      </c>
    </row>
    <row r="621" spans="1:7" ht="18" x14ac:dyDescent="0.35">
      <c r="A621" s="95">
        <v>616</v>
      </c>
      <c r="B621" s="96" t="s">
        <v>62</v>
      </c>
      <c r="C621" s="96" t="s">
        <v>656</v>
      </c>
      <c r="D621" s="97">
        <v>2312750.3366999999</v>
      </c>
      <c r="E621" s="97">
        <v>648943.17890000006</v>
      </c>
      <c r="F621" s="97">
        <v>97341.476834513291</v>
      </c>
      <c r="G621" s="81">
        <f t="shared" si="9"/>
        <v>3059034.9924345133</v>
      </c>
    </row>
    <row r="622" spans="1:7" ht="18" x14ac:dyDescent="0.35">
      <c r="A622" s="95">
        <v>617</v>
      </c>
      <c r="B622" s="96" t="s">
        <v>62</v>
      </c>
      <c r="C622" s="96" t="s">
        <v>657</v>
      </c>
      <c r="D622" s="97">
        <v>2099204.5115</v>
      </c>
      <c r="E622" s="97">
        <v>589023.56519999995</v>
      </c>
      <c r="F622" s="97">
        <v>88353.53477955822</v>
      </c>
      <c r="G622" s="81">
        <f t="shared" si="9"/>
        <v>2776581.6114795585</v>
      </c>
    </row>
    <row r="623" spans="1:7" ht="18" x14ac:dyDescent="0.35">
      <c r="A623" s="95">
        <v>618</v>
      </c>
      <c r="B623" s="96" t="s">
        <v>62</v>
      </c>
      <c r="C623" s="96" t="s">
        <v>658</v>
      </c>
      <c r="D623" s="97">
        <v>2581266.5298000001</v>
      </c>
      <c r="E623" s="97">
        <v>724287.13159999996</v>
      </c>
      <c r="F623" s="97">
        <v>108643.06973945677</v>
      </c>
      <c r="G623" s="81">
        <f t="shared" si="9"/>
        <v>3414196.7311394569</v>
      </c>
    </row>
    <row r="624" spans="1:7" ht="18" x14ac:dyDescent="0.35">
      <c r="A624" s="95">
        <v>619</v>
      </c>
      <c r="B624" s="96" t="s">
        <v>62</v>
      </c>
      <c r="C624" s="96" t="s">
        <v>861</v>
      </c>
      <c r="D624" s="97">
        <v>2140550.1310999999</v>
      </c>
      <c r="E624" s="97">
        <v>600624.88569999998</v>
      </c>
      <c r="F624" s="97">
        <v>90093.732854549526</v>
      </c>
      <c r="G624" s="81">
        <f t="shared" si="9"/>
        <v>2831268.7496545492</v>
      </c>
    </row>
    <row r="625" spans="1:7" ht="18" x14ac:dyDescent="0.35">
      <c r="A625" s="95">
        <v>620</v>
      </c>
      <c r="B625" s="96" t="s">
        <v>62</v>
      </c>
      <c r="C625" s="96" t="s">
        <v>862</v>
      </c>
      <c r="D625" s="97">
        <v>2820148.1614999999</v>
      </c>
      <c r="E625" s="97">
        <v>791315.81299999997</v>
      </c>
      <c r="F625" s="97">
        <v>118697.3719494065</v>
      </c>
      <c r="G625" s="81">
        <f t="shared" si="9"/>
        <v>3730161.3464494064</v>
      </c>
    </row>
    <row r="626" spans="1:7" ht="18" x14ac:dyDescent="0.35">
      <c r="A626" s="95">
        <v>621</v>
      </c>
      <c r="B626" s="96" t="s">
        <v>62</v>
      </c>
      <c r="C626" s="96" t="s">
        <v>659</v>
      </c>
      <c r="D626" s="97">
        <v>1930325.6603999999</v>
      </c>
      <c r="E626" s="97">
        <v>541637.22320000001</v>
      </c>
      <c r="F626" s="97">
        <v>81245.58347959377</v>
      </c>
      <c r="G626" s="81">
        <f t="shared" si="9"/>
        <v>2553208.4670795938</v>
      </c>
    </row>
    <row r="627" spans="1:7" ht="18" x14ac:dyDescent="0.35">
      <c r="A627" s="95">
        <v>622</v>
      </c>
      <c r="B627" s="96" t="s">
        <v>62</v>
      </c>
      <c r="C627" s="96" t="s">
        <v>660</v>
      </c>
      <c r="D627" s="97">
        <v>2334820.9257999999</v>
      </c>
      <c r="E627" s="97">
        <v>655136.04720000003</v>
      </c>
      <c r="F627" s="97">
        <v>98270.407079508645</v>
      </c>
      <c r="G627" s="81">
        <f t="shared" si="9"/>
        <v>3088227.3800795083</v>
      </c>
    </row>
    <row r="628" spans="1:7" ht="18" x14ac:dyDescent="0.35">
      <c r="A628" s="95">
        <v>623</v>
      </c>
      <c r="B628" s="96" t="s">
        <v>62</v>
      </c>
      <c r="C628" s="96" t="s">
        <v>661</v>
      </c>
      <c r="D628" s="97">
        <v>2342307.1902999999</v>
      </c>
      <c r="E628" s="97">
        <v>657236.6459</v>
      </c>
      <c r="F628" s="97">
        <v>98585.496884507069</v>
      </c>
      <c r="G628" s="81">
        <f t="shared" si="9"/>
        <v>3098129.3330845069</v>
      </c>
    </row>
    <row r="629" spans="1:7" ht="18" x14ac:dyDescent="0.35">
      <c r="A629" s="95">
        <v>624</v>
      </c>
      <c r="B629" s="96" t="s">
        <v>62</v>
      </c>
      <c r="C629" s="96" t="s">
        <v>662</v>
      </c>
      <c r="D629" s="97">
        <v>2064101.0423999999</v>
      </c>
      <c r="E629" s="97">
        <v>579173.75289999996</v>
      </c>
      <c r="F629" s="97">
        <v>86876.062934565605</v>
      </c>
      <c r="G629" s="81">
        <f t="shared" si="9"/>
        <v>2730150.8582345657</v>
      </c>
    </row>
    <row r="630" spans="1:7" ht="18" x14ac:dyDescent="0.35">
      <c r="A630" s="95">
        <v>625</v>
      </c>
      <c r="B630" s="96" t="s">
        <v>62</v>
      </c>
      <c r="C630" s="96" t="s">
        <v>663</v>
      </c>
      <c r="D630" s="97">
        <v>2296466.9537999998</v>
      </c>
      <c r="E630" s="97">
        <v>644374.1642</v>
      </c>
      <c r="F630" s="97">
        <v>96656.124629516722</v>
      </c>
      <c r="G630" s="81">
        <f t="shared" si="9"/>
        <v>3037497.2426295164</v>
      </c>
    </row>
    <row r="631" spans="1:7" ht="18" x14ac:dyDescent="0.35">
      <c r="A631" s="95">
        <v>626</v>
      </c>
      <c r="B631" s="96" t="s">
        <v>63</v>
      </c>
      <c r="C631" s="96" t="s">
        <v>664</v>
      </c>
      <c r="D631" s="97">
        <v>2260160.0504000001</v>
      </c>
      <c r="E631" s="97">
        <v>634186.67579999997</v>
      </c>
      <c r="F631" s="97">
        <v>95128.001369524354</v>
      </c>
      <c r="G631" s="81">
        <f t="shared" si="9"/>
        <v>2989474.7275695242</v>
      </c>
    </row>
    <row r="632" spans="1:7" ht="18" x14ac:dyDescent="0.35">
      <c r="A632" s="95">
        <v>627</v>
      </c>
      <c r="B632" s="96" t="s">
        <v>63</v>
      </c>
      <c r="C632" s="96" t="s">
        <v>665</v>
      </c>
      <c r="D632" s="97">
        <v>2624720.0684000002</v>
      </c>
      <c r="E632" s="97">
        <v>736479.92079999996</v>
      </c>
      <c r="F632" s="97">
        <v>110471.98811944763</v>
      </c>
      <c r="G632" s="81">
        <f t="shared" si="9"/>
        <v>3471671.9773194478</v>
      </c>
    </row>
    <row r="633" spans="1:7" ht="18" x14ac:dyDescent="0.35">
      <c r="A633" s="95">
        <v>628</v>
      </c>
      <c r="B633" s="96" t="s">
        <v>63</v>
      </c>
      <c r="C633" s="96" t="s">
        <v>666</v>
      </c>
      <c r="D633" s="97">
        <v>2614507.9895000001</v>
      </c>
      <c r="E633" s="97">
        <v>733614.47580000001</v>
      </c>
      <c r="F633" s="97">
        <v>110042.17136944979</v>
      </c>
      <c r="G633" s="81">
        <f t="shared" si="9"/>
        <v>3458164.63666945</v>
      </c>
    </row>
    <row r="634" spans="1:7" ht="18" x14ac:dyDescent="0.35">
      <c r="A634" s="95">
        <v>629</v>
      </c>
      <c r="B634" s="96" t="s">
        <v>63</v>
      </c>
      <c r="C634" s="96" t="s">
        <v>863</v>
      </c>
      <c r="D634" s="97">
        <v>2801137.6995000001</v>
      </c>
      <c r="E634" s="97">
        <v>785981.59710000001</v>
      </c>
      <c r="F634" s="97">
        <v>117897.23956441051</v>
      </c>
      <c r="G634" s="81">
        <f t="shared" si="9"/>
        <v>3705016.5361644104</v>
      </c>
    </row>
    <row r="635" spans="1:7" ht="18" x14ac:dyDescent="0.35">
      <c r="A635" s="95">
        <v>630</v>
      </c>
      <c r="B635" s="96" t="s">
        <v>63</v>
      </c>
      <c r="C635" s="96" t="s">
        <v>667</v>
      </c>
      <c r="D635" s="97">
        <v>2842035.1938999998</v>
      </c>
      <c r="E635" s="97">
        <v>797457.1764</v>
      </c>
      <c r="F635" s="97">
        <v>119618.5764594019</v>
      </c>
      <c r="G635" s="81">
        <f t="shared" si="9"/>
        <v>3759110.9467594014</v>
      </c>
    </row>
    <row r="636" spans="1:7" ht="18" x14ac:dyDescent="0.35">
      <c r="A636" s="95">
        <v>631</v>
      </c>
      <c r="B636" s="96" t="s">
        <v>63</v>
      </c>
      <c r="C636" s="96" t="s">
        <v>668</v>
      </c>
      <c r="D636" s="97">
        <v>2921033.679</v>
      </c>
      <c r="E636" s="97">
        <v>819623.65379999997</v>
      </c>
      <c r="F636" s="97">
        <v>122943.54806938527</v>
      </c>
      <c r="G636" s="81">
        <f t="shared" si="9"/>
        <v>3863600.8808693853</v>
      </c>
    </row>
    <row r="637" spans="1:7" ht="36" x14ac:dyDescent="0.35">
      <c r="A637" s="95">
        <v>632</v>
      </c>
      <c r="B637" s="96" t="s">
        <v>63</v>
      </c>
      <c r="C637" s="96" t="s">
        <v>669</v>
      </c>
      <c r="D637" s="97">
        <v>3166810.4509999999</v>
      </c>
      <c r="E637" s="97">
        <v>888587.06810000003</v>
      </c>
      <c r="F637" s="97">
        <v>133288.06021433356</v>
      </c>
      <c r="G637" s="81">
        <f t="shared" si="9"/>
        <v>4188685.5793143339</v>
      </c>
    </row>
    <row r="638" spans="1:7" ht="36" x14ac:dyDescent="0.35">
      <c r="A638" s="95">
        <v>633</v>
      </c>
      <c r="B638" s="96" t="s">
        <v>63</v>
      </c>
      <c r="C638" s="96" t="s">
        <v>670</v>
      </c>
      <c r="D638" s="97">
        <v>2330656.2740000002</v>
      </c>
      <c r="E638" s="97">
        <v>653967.47210000001</v>
      </c>
      <c r="F638" s="97">
        <v>98095.120814509515</v>
      </c>
      <c r="G638" s="81">
        <f t="shared" si="9"/>
        <v>3082718.8669145098</v>
      </c>
    </row>
    <row r="639" spans="1:7" ht="36" x14ac:dyDescent="0.35">
      <c r="A639" s="95">
        <v>634</v>
      </c>
      <c r="B639" s="96" t="s">
        <v>63</v>
      </c>
      <c r="C639" s="96" t="s">
        <v>671</v>
      </c>
      <c r="D639" s="97">
        <v>2765997.1343999999</v>
      </c>
      <c r="E639" s="97">
        <v>776121.37580000004</v>
      </c>
      <c r="F639" s="97">
        <v>116418.20636941791</v>
      </c>
      <c r="G639" s="81">
        <f t="shared" si="9"/>
        <v>3658536.7165694176</v>
      </c>
    </row>
    <row r="640" spans="1:7" ht="36" x14ac:dyDescent="0.35">
      <c r="A640" s="95">
        <v>635</v>
      </c>
      <c r="B640" s="96" t="s">
        <v>63</v>
      </c>
      <c r="C640" s="96" t="s">
        <v>672</v>
      </c>
      <c r="D640" s="97">
        <v>2895871.8963000001</v>
      </c>
      <c r="E640" s="97">
        <v>812563.41599999997</v>
      </c>
      <c r="F640" s="97">
        <v>121884.51239939057</v>
      </c>
      <c r="G640" s="81">
        <f t="shared" si="9"/>
        <v>3830319.8246993907</v>
      </c>
    </row>
    <row r="641" spans="1:7" ht="36" x14ac:dyDescent="0.35">
      <c r="A641" s="95">
        <v>636</v>
      </c>
      <c r="B641" s="96" t="s">
        <v>63</v>
      </c>
      <c r="C641" s="96" t="s">
        <v>839</v>
      </c>
      <c r="D641" s="97">
        <v>2094398.1928000001</v>
      </c>
      <c r="E641" s="97">
        <v>587674.9425</v>
      </c>
      <c r="F641" s="97">
        <v>88151.241374559235</v>
      </c>
      <c r="G641" s="81">
        <f t="shared" si="9"/>
        <v>2770224.3766745594</v>
      </c>
    </row>
    <row r="642" spans="1:7" ht="18" x14ac:dyDescent="0.35">
      <c r="A642" s="95">
        <v>637</v>
      </c>
      <c r="B642" s="96" t="s">
        <v>63</v>
      </c>
      <c r="C642" s="96" t="s">
        <v>673</v>
      </c>
      <c r="D642" s="97">
        <v>2184206.8121000002</v>
      </c>
      <c r="E642" s="97">
        <v>612874.67550000001</v>
      </c>
      <c r="F642" s="97">
        <v>91931.201324540336</v>
      </c>
      <c r="G642" s="81">
        <f t="shared" si="9"/>
        <v>2889012.6889245403</v>
      </c>
    </row>
    <row r="643" spans="1:7" ht="18" x14ac:dyDescent="0.35">
      <c r="A643" s="95">
        <v>638</v>
      </c>
      <c r="B643" s="96" t="s">
        <v>63</v>
      </c>
      <c r="C643" s="96" t="s">
        <v>864</v>
      </c>
      <c r="D643" s="97">
        <v>2141184.8922000001</v>
      </c>
      <c r="E643" s="97">
        <v>600802.99569999997</v>
      </c>
      <c r="F643" s="97">
        <v>90120.44935454939</v>
      </c>
      <c r="G643" s="81">
        <f t="shared" si="9"/>
        <v>2832108.3372545494</v>
      </c>
    </row>
    <row r="644" spans="1:7" ht="18" x14ac:dyDescent="0.35">
      <c r="A644" s="95">
        <v>639</v>
      </c>
      <c r="B644" s="96" t="s">
        <v>63</v>
      </c>
      <c r="C644" s="96" t="s">
        <v>674</v>
      </c>
      <c r="D644" s="97">
        <v>3180224.7522999998</v>
      </c>
      <c r="E644" s="97">
        <v>892351.03659999999</v>
      </c>
      <c r="F644" s="97">
        <v>133852.65548933073</v>
      </c>
      <c r="G644" s="81">
        <f t="shared" si="9"/>
        <v>4206428.4443893312</v>
      </c>
    </row>
    <row r="645" spans="1:7" ht="18" x14ac:dyDescent="0.35">
      <c r="A645" s="95">
        <v>640</v>
      </c>
      <c r="B645" s="96" t="s">
        <v>63</v>
      </c>
      <c r="C645" s="96" t="s">
        <v>865</v>
      </c>
      <c r="D645" s="97">
        <v>2168616.1754999999</v>
      </c>
      <c r="E645" s="97">
        <v>608500.04099999997</v>
      </c>
      <c r="F645" s="97">
        <v>91275.006149543609</v>
      </c>
      <c r="G645" s="81">
        <f t="shared" si="9"/>
        <v>2868391.2226495435</v>
      </c>
    </row>
    <row r="646" spans="1:7" ht="18" x14ac:dyDescent="0.35">
      <c r="A646" s="95">
        <v>641</v>
      </c>
      <c r="B646" s="96" t="s">
        <v>63</v>
      </c>
      <c r="C646" s="96" t="s">
        <v>675</v>
      </c>
      <c r="D646" s="97">
        <v>2275654.8588999999</v>
      </c>
      <c r="E646" s="97">
        <v>638534.42150000005</v>
      </c>
      <c r="F646" s="97">
        <v>95780.163224521108</v>
      </c>
      <c r="G646" s="81">
        <f t="shared" si="9"/>
        <v>3009969.4436245211</v>
      </c>
    </row>
    <row r="647" spans="1:7" ht="18" x14ac:dyDescent="0.35">
      <c r="A647" s="95">
        <v>642</v>
      </c>
      <c r="B647" s="96" t="s">
        <v>63</v>
      </c>
      <c r="C647" s="96" t="s">
        <v>676</v>
      </c>
      <c r="D647" s="97">
        <v>2973181.4547000001</v>
      </c>
      <c r="E647" s="97">
        <v>834255.99129999999</v>
      </c>
      <c r="F647" s="97">
        <v>125138.39869437431</v>
      </c>
      <c r="G647" s="81">
        <f t="shared" ref="G647:G710" si="10">SUM(D647:F647)</f>
        <v>3932575.8446943741</v>
      </c>
    </row>
    <row r="648" spans="1:7" ht="18" x14ac:dyDescent="0.35">
      <c r="A648" s="95">
        <v>643</v>
      </c>
      <c r="B648" s="96" t="s">
        <v>63</v>
      </c>
      <c r="C648" s="96" t="s">
        <v>677</v>
      </c>
      <c r="D648" s="97">
        <v>2570836.2264</v>
      </c>
      <c r="E648" s="97">
        <v>721360.45409999997</v>
      </c>
      <c r="F648" s="97">
        <v>108204.06811445898</v>
      </c>
      <c r="G648" s="81">
        <f t="shared" si="10"/>
        <v>3400400.7486144588</v>
      </c>
    </row>
    <row r="649" spans="1:7" ht="18" x14ac:dyDescent="0.35">
      <c r="A649" s="95">
        <v>644</v>
      </c>
      <c r="B649" s="96" t="s">
        <v>63</v>
      </c>
      <c r="C649" s="96" t="s">
        <v>678</v>
      </c>
      <c r="D649" s="97">
        <v>2360065.2440999998</v>
      </c>
      <c r="E649" s="97">
        <v>662219.44389999995</v>
      </c>
      <c r="F649" s="97">
        <v>99332.916584503328</v>
      </c>
      <c r="G649" s="81">
        <f t="shared" si="10"/>
        <v>3121617.604584503</v>
      </c>
    </row>
    <row r="650" spans="1:7" ht="18" x14ac:dyDescent="0.35">
      <c r="A650" s="95">
        <v>645</v>
      </c>
      <c r="B650" s="96" t="s">
        <v>63</v>
      </c>
      <c r="C650" s="96" t="s">
        <v>866</v>
      </c>
      <c r="D650" s="97">
        <v>2131004.3426999999</v>
      </c>
      <c r="E650" s="97">
        <v>597946.39760000003</v>
      </c>
      <c r="F650" s="97">
        <v>89691.95963955154</v>
      </c>
      <c r="G650" s="81">
        <f t="shared" si="10"/>
        <v>2818642.6999395513</v>
      </c>
    </row>
    <row r="651" spans="1:7" ht="18" x14ac:dyDescent="0.35">
      <c r="A651" s="95">
        <v>646</v>
      </c>
      <c r="B651" s="96" t="s">
        <v>63</v>
      </c>
      <c r="C651" s="96" t="s">
        <v>679</v>
      </c>
      <c r="D651" s="97">
        <v>2631777.8125999998</v>
      </c>
      <c r="E651" s="97">
        <v>738460.2794</v>
      </c>
      <c r="F651" s="97">
        <v>110769.04190944615</v>
      </c>
      <c r="G651" s="81">
        <f t="shared" si="10"/>
        <v>3481007.1339094457</v>
      </c>
    </row>
    <row r="652" spans="1:7" ht="18" x14ac:dyDescent="0.35">
      <c r="A652" s="95">
        <v>647</v>
      </c>
      <c r="B652" s="96" t="s">
        <v>63</v>
      </c>
      <c r="C652" s="96" t="s">
        <v>867</v>
      </c>
      <c r="D652" s="97">
        <v>2437722.6984000001</v>
      </c>
      <c r="E652" s="97">
        <v>684009.63650000002</v>
      </c>
      <c r="F652" s="97">
        <v>102601.44547448699</v>
      </c>
      <c r="G652" s="81">
        <f t="shared" si="10"/>
        <v>3224333.7803744869</v>
      </c>
    </row>
    <row r="653" spans="1:7" ht="36" x14ac:dyDescent="0.35">
      <c r="A653" s="95">
        <v>648</v>
      </c>
      <c r="B653" s="96" t="s">
        <v>63</v>
      </c>
      <c r="C653" s="96" t="s">
        <v>868</v>
      </c>
      <c r="D653" s="97">
        <v>2523655.3810000001</v>
      </c>
      <c r="E653" s="97">
        <v>708121.80610000005</v>
      </c>
      <c r="F653" s="97">
        <v>106218.27091446891</v>
      </c>
      <c r="G653" s="81">
        <f t="shared" si="10"/>
        <v>3337995.4580144691</v>
      </c>
    </row>
    <row r="654" spans="1:7" ht="36" x14ac:dyDescent="0.35">
      <c r="A654" s="95">
        <v>649</v>
      </c>
      <c r="B654" s="96" t="s">
        <v>63</v>
      </c>
      <c r="C654" s="96" t="s">
        <v>869</v>
      </c>
      <c r="D654" s="97">
        <v>2160433.051</v>
      </c>
      <c r="E654" s="97">
        <v>606203.90780000004</v>
      </c>
      <c r="F654" s="97">
        <v>90930.58616954535</v>
      </c>
      <c r="G654" s="81">
        <f t="shared" si="10"/>
        <v>2857567.5449695457</v>
      </c>
    </row>
    <row r="655" spans="1:7" ht="18" x14ac:dyDescent="0.35">
      <c r="A655" s="95">
        <v>650</v>
      </c>
      <c r="B655" s="96" t="s">
        <v>63</v>
      </c>
      <c r="C655" s="96" t="s">
        <v>680</v>
      </c>
      <c r="D655" s="97">
        <v>1977009.0171999999</v>
      </c>
      <c r="E655" s="97">
        <v>554736.27910000004</v>
      </c>
      <c r="F655" s="97">
        <v>83210.441864583947</v>
      </c>
      <c r="G655" s="81">
        <f t="shared" si="10"/>
        <v>2614955.7381645842</v>
      </c>
    </row>
    <row r="656" spans="1:7" ht="18" x14ac:dyDescent="0.35">
      <c r="A656" s="95">
        <v>651</v>
      </c>
      <c r="B656" s="96" t="s">
        <v>63</v>
      </c>
      <c r="C656" s="96" t="s">
        <v>681</v>
      </c>
      <c r="D656" s="97">
        <v>2620638.0586000001</v>
      </c>
      <c r="E656" s="97">
        <v>735334.53460000001</v>
      </c>
      <c r="F656" s="97">
        <v>110300.1801894485</v>
      </c>
      <c r="G656" s="81">
        <f t="shared" si="10"/>
        <v>3466272.7733894484</v>
      </c>
    </row>
    <row r="657" spans="1:7" ht="18" x14ac:dyDescent="0.35">
      <c r="A657" s="95">
        <v>652</v>
      </c>
      <c r="B657" s="96" t="s">
        <v>63</v>
      </c>
      <c r="C657" s="96" t="s">
        <v>870</v>
      </c>
      <c r="D657" s="97">
        <v>2855258.4109999998</v>
      </c>
      <c r="E657" s="97">
        <v>801167.52789999999</v>
      </c>
      <c r="F657" s="97">
        <v>120175.12918439912</v>
      </c>
      <c r="G657" s="81">
        <f t="shared" si="10"/>
        <v>3776601.0680843992</v>
      </c>
    </row>
    <row r="658" spans="1:7" ht="18" x14ac:dyDescent="0.35">
      <c r="A658" s="95">
        <v>653</v>
      </c>
      <c r="B658" s="96" t="s">
        <v>63</v>
      </c>
      <c r="C658" s="96" t="s">
        <v>682</v>
      </c>
      <c r="D658" s="97">
        <v>2186856.4887000001</v>
      </c>
      <c r="E658" s="97">
        <v>613618.15800000005</v>
      </c>
      <c r="F658" s="97">
        <v>92042.723699539783</v>
      </c>
      <c r="G658" s="81">
        <f t="shared" si="10"/>
        <v>2892517.3703995403</v>
      </c>
    </row>
    <row r="659" spans="1:7" ht="18" x14ac:dyDescent="0.35">
      <c r="A659" s="95">
        <v>654</v>
      </c>
      <c r="B659" s="96" t="s">
        <v>63</v>
      </c>
      <c r="C659" s="96" t="s">
        <v>683</v>
      </c>
      <c r="D659" s="97">
        <v>2629948.3637999999</v>
      </c>
      <c r="E659" s="97">
        <v>737946.94759999996</v>
      </c>
      <c r="F659" s="97">
        <v>110692.04213944652</v>
      </c>
      <c r="G659" s="81">
        <f t="shared" si="10"/>
        <v>3478587.3535394464</v>
      </c>
    </row>
    <row r="660" spans="1:7" ht="18" x14ac:dyDescent="0.35">
      <c r="A660" s="95">
        <v>655</v>
      </c>
      <c r="B660" s="96" t="s">
        <v>63</v>
      </c>
      <c r="C660" s="96" t="s">
        <v>871</v>
      </c>
      <c r="D660" s="97">
        <v>2220553.9378999998</v>
      </c>
      <c r="E660" s="97">
        <v>623073.44999999995</v>
      </c>
      <c r="F660" s="97">
        <v>93461.017499532682</v>
      </c>
      <c r="G660" s="81">
        <f t="shared" si="10"/>
        <v>2937088.4053995321</v>
      </c>
    </row>
    <row r="661" spans="1:7" ht="18" x14ac:dyDescent="0.35">
      <c r="A661" s="95">
        <v>656</v>
      </c>
      <c r="B661" s="96" t="s">
        <v>63</v>
      </c>
      <c r="C661" s="96" t="s">
        <v>684</v>
      </c>
      <c r="D661" s="97">
        <v>2230247.6479000002</v>
      </c>
      <c r="E661" s="97">
        <v>625793.44400000002</v>
      </c>
      <c r="F661" s="97">
        <v>93869.01659953066</v>
      </c>
      <c r="G661" s="81">
        <f t="shared" si="10"/>
        <v>2949910.1084995312</v>
      </c>
    </row>
    <row r="662" spans="1:7" ht="18" x14ac:dyDescent="0.35">
      <c r="A662" s="95">
        <v>657</v>
      </c>
      <c r="B662" s="96" t="s">
        <v>63</v>
      </c>
      <c r="C662" s="96" t="s">
        <v>685</v>
      </c>
      <c r="D662" s="97">
        <v>2219417.7159000002</v>
      </c>
      <c r="E662" s="97">
        <v>622754.63329999999</v>
      </c>
      <c r="F662" s="97">
        <v>93413.194994532925</v>
      </c>
      <c r="G662" s="81">
        <f t="shared" si="10"/>
        <v>2935585.544194533</v>
      </c>
    </row>
    <row r="663" spans="1:7" ht="18" x14ac:dyDescent="0.35">
      <c r="A663" s="95">
        <v>658</v>
      </c>
      <c r="B663" s="96" t="s">
        <v>63</v>
      </c>
      <c r="C663" s="96" t="s">
        <v>686</v>
      </c>
      <c r="D663" s="97">
        <v>2558299.8627999998</v>
      </c>
      <c r="E663" s="97">
        <v>717842.82949999999</v>
      </c>
      <c r="F663" s="97">
        <v>107676.42442446161</v>
      </c>
      <c r="G663" s="81">
        <f t="shared" si="10"/>
        <v>3383819.1167244613</v>
      </c>
    </row>
    <row r="664" spans="1:7" ht="18" x14ac:dyDescent="0.35">
      <c r="A664" s="95">
        <v>659</v>
      </c>
      <c r="B664" s="96" t="s">
        <v>64</v>
      </c>
      <c r="C664" s="96" t="s">
        <v>687</v>
      </c>
      <c r="D664" s="97">
        <v>3017736.5893999999</v>
      </c>
      <c r="E664" s="97">
        <v>846757.88139999995</v>
      </c>
      <c r="F664" s="97">
        <v>127013.68220936492</v>
      </c>
      <c r="G664" s="81">
        <f t="shared" si="10"/>
        <v>3991508.1530093648</v>
      </c>
    </row>
    <row r="665" spans="1:7" ht="18" x14ac:dyDescent="0.35">
      <c r="A665" s="95">
        <v>660</v>
      </c>
      <c r="B665" s="96" t="s">
        <v>64</v>
      </c>
      <c r="C665" s="96" t="s">
        <v>528</v>
      </c>
      <c r="D665" s="97">
        <v>3044153.2228000001</v>
      </c>
      <c r="E665" s="97">
        <v>854170.22239999997</v>
      </c>
      <c r="F665" s="97">
        <v>128125.53335935937</v>
      </c>
      <c r="G665" s="81">
        <f t="shared" si="10"/>
        <v>4026448.9785593594</v>
      </c>
    </row>
    <row r="666" spans="1:7" ht="18" x14ac:dyDescent="0.35">
      <c r="A666" s="95">
        <v>661</v>
      </c>
      <c r="B666" s="96" t="s">
        <v>64</v>
      </c>
      <c r="C666" s="96" t="s">
        <v>688</v>
      </c>
      <c r="D666" s="97">
        <v>3030887.9948</v>
      </c>
      <c r="E666" s="97">
        <v>850448.08299999998</v>
      </c>
      <c r="F666" s="97">
        <v>127567.21244936215</v>
      </c>
      <c r="G666" s="81">
        <f t="shared" si="10"/>
        <v>4008903.2902493621</v>
      </c>
    </row>
    <row r="667" spans="1:7" ht="18" x14ac:dyDescent="0.35">
      <c r="A667" s="95">
        <v>662</v>
      </c>
      <c r="B667" s="96" t="s">
        <v>64</v>
      </c>
      <c r="C667" s="96" t="s">
        <v>689</v>
      </c>
      <c r="D667" s="97">
        <v>2301027.4846999999</v>
      </c>
      <c r="E667" s="97">
        <v>645653.82050000003</v>
      </c>
      <c r="F667" s="97">
        <v>96848.073074515763</v>
      </c>
      <c r="G667" s="81">
        <f t="shared" si="10"/>
        <v>3043529.3782745157</v>
      </c>
    </row>
    <row r="668" spans="1:7" ht="18" x14ac:dyDescent="0.35">
      <c r="A668" s="95">
        <v>663</v>
      </c>
      <c r="B668" s="96" t="s">
        <v>64</v>
      </c>
      <c r="C668" s="96" t="s">
        <v>690</v>
      </c>
      <c r="D668" s="97">
        <v>4003473.7862</v>
      </c>
      <c r="E668" s="97">
        <v>1123349.5307</v>
      </c>
      <c r="F668" s="97">
        <v>168502.42960415749</v>
      </c>
      <c r="G668" s="81">
        <f t="shared" si="10"/>
        <v>5295325.7465041578</v>
      </c>
    </row>
    <row r="669" spans="1:7" ht="18" x14ac:dyDescent="0.35">
      <c r="A669" s="95">
        <v>664</v>
      </c>
      <c r="B669" s="96" t="s">
        <v>64</v>
      </c>
      <c r="C669" s="96" t="s">
        <v>691</v>
      </c>
      <c r="D669" s="97">
        <v>3461986.2429999998</v>
      </c>
      <c r="E669" s="97">
        <v>971411.53639999998</v>
      </c>
      <c r="F669" s="97">
        <v>145711.73045927144</v>
      </c>
      <c r="G669" s="81">
        <f t="shared" si="10"/>
        <v>4579109.5098592704</v>
      </c>
    </row>
    <row r="670" spans="1:7" ht="18" x14ac:dyDescent="0.35">
      <c r="A670" s="95">
        <v>665</v>
      </c>
      <c r="B670" s="96" t="s">
        <v>64</v>
      </c>
      <c r="C670" s="96" t="s">
        <v>692</v>
      </c>
      <c r="D670" s="97">
        <v>3039082.1211000001</v>
      </c>
      <c r="E670" s="97">
        <v>852747.30319999997</v>
      </c>
      <c r="F670" s="97">
        <v>127912.09547936043</v>
      </c>
      <c r="G670" s="81">
        <f t="shared" si="10"/>
        <v>4019741.5197793604</v>
      </c>
    </row>
    <row r="671" spans="1:7" ht="18" x14ac:dyDescent="0.35">
      <c r="A671" s="95">
        <v>666</v>
      </c>
      <c r="B671" s="96" t="s">
        <v>64</v>
      </c>
      <c r="C671" s="96" t="s">
        <v>693</v>
      </c>
      <c r="D671" s="97">
        <v>2683999.7560999999</v>
      </c>
      <c r="E671" s="97">
        <v>753113.42790000001</v>
      </c>
      <c r="F671" s="97">
        <v>112967.01418443516</v>
      </c>
      <c r="G671" s="81">
        <f t="shared" si="10"/>
        <v>3550080.1981844353</v>
      </c>
    </row>
    <row r="672" spans="1:7" ht="36" x14ac:dyDescent="0.35">
      <c r="A672" s="95">
        <v>667</v>
      </c>
      <c r="B672" s="96" t="s">
        <v>64</v>
      </c>
      <c r="C672" s="96" t="s">
        <v>694</v>
      </c>
      <c r="D672" s="97">
        <v>2752913.3912999998</v>
      </c>
      <c r="E672" s="97">
        <v>772450.15989999997</v>
      </c>
      <c r="F672" s="97">
        <v>115867.52398442065</v>
      </c>
      <c r="G672" s="81">
        <f t="shared" si="10"/>
        <v>3641231.0751844202</v>
      </c>
    </row>
    <row r="673" spans="1:7" ht="36" x14ac:dyDescent="0.35">
      <c r="A673" s="95">
        <v>668</v>
      </c>
      <c r="B673" s="96" t="s">
        <v>64</v>
      </c>
      <c r="C673" s="96" t="s">
        <v>695</v>
      </c>
      <c r="D673" s="97">
        <v>2611537.3122999999</v>
      </c>
      <c r="E673" s="97">
        <v>732780.92249999999</v>
      </c>
      <c r="F673" s="97">
        <v>109917.13837445041</v>
      </c>
      <c r="G673" s="81">
        <f t="shared" si="10"/>
        <v>3454235.3731744504</v>
      </c>
    </row>
    <row r="674" spans="1:7" ht="18" x14ac:dyDescent="0.35">
      <c r="A674" s="95">
        <v>669</v>
      </c>
      <c r="B674" s="96" t="s">
        <v>64</v>
      </c>
      <c r="C674" s="96" t="s">
        <v>696</v>
      </c>
      <c r="D674" s="97">
        <v>3608177.4934</v>
      </c>
      <c r="E674" s="97">
        <v>1012431.8805</v>
      </c>
      <c r="F674" s="97">
        <v>151864.78207424068</v>
      </c>
      <c r="G674" s="81">
        <f t="shared" si="10"/>
        <v>4772474.155974241</v>
      </c>
    </row>
    <row r="675" spans="1:7" ht="18" x14ac:dyDescent="0.35">
      <c r="A675" s="95">
        <v>670</v>
      </c>
      <c r="B675" s="96" t="s">
        <v>64</v>
      </c>
      <c r="C675" s="96" t="s">
        <v>697</v>
      </c>
      <c r="D675" s="97">
        <v>2429213.9238999998</v>
      </c>
      <c r="E675" s="97">
        <v>681622.12800000003</v>
      </c>
      <c r="F675" s="97">
        <v>102243.31919948879</v>
      </c>
      <c r="G675" s="81">
        <f t="shared" si="10"/>
        <v>3213079.3710994888</v>
      </c>
    </row>
    <row r="676" spans="1:7" ht="18" x14ac:dyDescent="0.35">
      <c r="A676" s="95">
        <v>671</v>
      </c>
      <c r="B676" s="96" t="s">
        <v>64</v>
      </c>
      <c r="C676" s="96" t="s">
        <v>698</v>
      </c>
      <c r="D676" s="97">
        <v>3243047.5946999998</v>
      </c>
      <c r="E676" s="97">
        <v>909978.73049999995</v>
      </c>
      <c r="F676" s="97">
        <v>136496.80957431751</v>
      </c>
      <c r="G676" s="81">
        <f t="shared" si="10"/>
        <v>4289523.134774317</v>
      </c>
    </row>
    <row r="677" spans="1:7" ht="18" x14ac:dyDescent="0.35">
      <c r="A677" s="95">
        <v>672</v>
      </c>
      <c r="B677" s="96" t="s">
        <v>64</v>
      </c>
      <c r="C677" s="96" t="s">
        <v>699</v>
      </c>
      <c r="D677" s="97">
        <v>3238357.0754</v>
      </c>
      <c r="E677" s="97">
        <v>908662.60030000005</v>
      </c>
      <c r="F677" s="97">
        <v>136299.39004431851</v>
      </c>
      <c r="G677" s="81">
        <f t="shared" si="10"/>
        <v>4283319.0657443181</v>
      </c>
    </row>
    <row r="678" spans="1:7" ht="18" x14ac:dyDescent="0.35">
      <c r="A678" s="95">
        <v>673</v>
      </c>
      <c r="B678" s="96" t="s">
        <v>64</v>
      </c>
      <c r="C678" s="96" t="s">
        <v>700</v>
      </c>
      <c r="D678" s="97">
        <v>2559196.7472999999</v>
      </c>
      <c r="E678" s="97">
        <v>718094.48959999997</v>
      </c>
      <c r="F678" s="97">
        <v>107714.17343946142</v>
      </c>
      <c r="G678" s="81">
        <f t="shared" si="10"/>
        <v>3385005.4103394612</v>
      </c>
    </row>
    <row r="679" spans="1:7" ht="18" x14ac:dyDescent="0.35">
      <c r="A679" s="95">
        <v>674</v>
      </c>
      <c r="B679" s="96" t="s">
        <v>64</v>
      </c>
      <c r="C679" s="96" t="s">
        <v>701</v>
      </c>
      <c r="D679" s="97">
        <v>3260881.4766000002</v>
      </c>
      <c r="E679" s="97">
        <v>914982.80550000002</v>
      </c>
      <c r="F679" s="97">
        <v>137247.42082431377</v>
      </c>
      <c r="G679" s="81">
        <f t="shared" si="10"/>
        <v>4313111.702924314</v>
      </c>
    </row>
    <row r="680" spans="1:7" ht="18" x14ac:dyDescent="0.35">
      <c r="A680" s="95">
        <v>675</v>
      </c>
      <c r="B680" s="96" t="s">
        <v>64</v>
      </c>
      <c r="C680" s="96" t="s">
        <v>702</v>
      </c>
      <c r="D680" s="97">
        <v>3464701.085</v>
      </c>
      <c r="E680" s="97">
        <v>972173.30390000006</v>
      </c>
      <c r="F680" s="97">
        <v>145825.99558427086</v>
      </c>
      <c r="G680" s="81">
        <f t="shared" si="10"/>
        <v>4582700.3844842706</v>
      </c>
    </row>
    <row r="681" spans="1:7" ht="18" x14ac:dyDescent="0.35">
      <c r="A681" s="95">
        <v>676</v>
      </c>
      <c r="B681" s="96" t="s">
        <v>65</v>
      </c>
      <c r="C681" s="96" t="s">
        <v>703</v>
      </c>
      <c r="D681" s="97">
        <v>2305261.6403999999</v>
      </c>
      <c r="E681" s="97">
        <v>646841.89789999998</v>
      </c>
      <c r="F681" s="97">
        <v>97026.28468451486</v>
      </c>
      <c r="G681" s="81">
        <f t="shared" si="10"/>
        <v>3049129.8229845148</v>
      </c>
    </row>
    <row r="682" spans="1:7" ht="18" x14ac:dyDescent="0.35">
      <c r="A682" s="95">
        <v>677</v>
      </c>
      <c r="B682" s="96" t="s">
        <v>65</v>
      </c>
      <c r="C682" s="96" t="s">
        <v>704</v>
      </c>
      <c r="D682" s="97">
        <v>2880245.3872000002</v>
      </c>
      <c r="E682" s="97">
        <v>808178.71600000001</v>
      </c>
      <c r="F682" s="97">
        <v>121226.80739939386</v>
      </c>
      <c r="G682" s="81">
        <f t="shared" si="10"/>
        <v>3809650.9105993942</v>
      </c>
    </row>
    <row r="683" spans="1:7" ht="18" x14ac:dyDescent="0.35">
      <c r="A683" s="95">
        <v>678</v>
      </c>
      <c r="B683" s="96" t="s">
        <v>65</v>
      </c>
      <c r="C683" s="96" t="s">
        <v>705</v>
      </c>
      <c r="D683" s="97">
        <v>2653310.1549</v>
      </c>
      <c r="E683" s="97">
        <v>744502.11910000001</v>
      </c>
      <c r="F683" s="97">
        <v>111675.31786444162</v>
      </c>
      <c r="G683" s="81">
        <f t="shared" si="10"/>
        <v>3509487.591864442</v>
      </c>
    </row>
    <row r="684" spans="1:7" ht="18" x14ac:dyDescent="0.35">
      <c r="A684" s="95">
        <v>679</v>
      </c>
      <c r="B684" s="96" t="s">
        <v>65</v>
      </c>
      <c r="C684" s="96" t="s">
        <v>706</v>
      </c>
      <c r="D684" s="97">
        <v>2832355.4282999998</v>
      </c>
      <c r="E684" s="97">
        <v>794741.09519999998</v>
      </c>
      <c r="F684" s="97">
        <v>119211.16427940394</v>
      </c>
      <c r="G684" s="81">
        <f t="shared" si="10"/>
        <v>3746307.6877794038</v>
      </c>
    </row>
    <row r="685" spans="1:7" ht="18" x14ac:dyDescent="0.35">
      <c r="A685" s="95">
        <v>680</v>
      </c>
      <c r="B685" s="96" t="s">
        <v>65</v>
      </c>
      <c r="C685" s="96" t="s">
        <v>707</v>
      </c>
      <c r="D685" s="97">
        <v>2629134.4410000001</v>
      </c>
      <c r="E685" s="97">
        <v>737718.56599999999</v>
      </c>
      <c r="F685" s="97">
        <v>110657.78489944671</v>
      </c>
      <c r="G685" s="81">
        <f t="shared" si="10"/>
        <v>3477510.7918994469</v>
      </c>
    </row>
    <row r="686" spans="1:7" ht="18" x14ac:dyDescent="0.35">
      <c r="A686" s="95">
        <v>681</v>
      </c>
      <c r="B686" s="96" t="s">
        <v>65</v>
      </c>
      <c r="C686" s="96" t="s">
        <v>708</v>
      </c>
      <c r="D686" s="97">
        <v>2628695.1170000001</v>
      </c>
      <c r="E686" s="97">
        <v>737595.29440000001</v>
      </c>
      <c r="F686" s="97">
        <v>110639.2941594468</v>
      </c>
      <c r="G686" s="81">
        <f t="shared" si="10"/>
        <v>3476929.7055594469</v>
      </c>
    </row>
    <row r="687" spans="1:7" ht="18" x14ac:dyDescent="0.35">
      <c r="A687" s="95">
        <v>682</v>
      </c>
      <c r="B687" s="96" t="s">
        <v>65</v>
      </c>
      <c r="C687" s="96" t="s">
        <v>709</v>
      </c>
      <c r="D687" s="97">
        <v>2848904.0066</v>
      </c>
      <c r="E687" s="97">
        <v>799384.522</v>
      </c>
      <c r="F687" s="97">
        <v>119907.67829940046</v>
      </c>
      <c r="G687" s="81">
        <f t="shared" si="10"/>
        <v>3768196.2068994003</v>
      </c>
    </row>
    <row r="688" spans="1:7" ht="18" x14ac:dyDescent="0.35">
      <c r="A688" s="95">
        <v>683</v>
      </c>
      <c r="B688" s="96" t="s">
        <v>65</v>
      </c>
      <c r="C688" s="96" t="s">
        <v>710</v>
      </c>
      <c r="D688" s="97">
        <v>2760049.0798999998</v>
      </c>
      <c r="E688" s="97">
        <v>774452.38919999998</v>
      </c>
      <c r="F688" s="97">
        <v>116167.85837941915</v>
      </c>
      <c r="G688" s="81">
        <f t="shared" si="10"/>
        <v>3650669.3274794188</v>
      </c>
    </row>
    <row r="689" spans="1:7" ht="18" x14ac:dyDescent="0.35">
      <c r="A689" s="95">
        <v>684</v>
      </c>
      <c r="B689" s="96" t="s">
        <v>65</v>
      </c>
      <c r="C689" s="96" t="s">
        <v>711</v>
      </c>
      <c r="D689" s="97">
        <v>2632608.5619000001</v>
      </c>
      <c r="E689" s="97">
        <v>738693.3824</v>
      </c>
      <c r="F689" s="97">
        <v>110804.00735944597</v>
      </c>
      <c r="G689" s="81">
        <f t="shared" si="10"/>
        <v>3482105.9516594461</v>
      </c>
    </row>
    <row r="690" spans="1:7" ht="18" x14ac:dyDescent="0.35">
      <c r="A690" s="95">
        <v>685</v>
      </c>
      <c r="B690" s="96" t="s">
        <v>65</v>
      </c>
      <c r="C690" s="96" t="s">
        <v>712</v>
      </c>
      <c r="D690" s="97">
        <v>3087157.2489</v>
      </c>
      <c r="E690" s="97">
        <v>866236.88130000001</v>
      </c>
      <c r="F690" s="97">
        <v>129935.53219435032</v>
      </c>
      <c r="G690" s="81">
        <f t="shared" si="10"/>
        <v>4083329.6623943504</v>
      </c>
    </row>
    <row r="691" spans="1:7" ht="18" x14ac:dyDescent="0.35">
      <c r="A691" s="95">
        <v>686</v>
      </c>
      <c r="B691" s="96" t="s">
        <v>65</v>
      </c>
      <c r="C691" s="96" t="s">
        <v>713</v>
      </c>
      <c r="D691" s="97">
        <v>2749423.1452000001</v>
      </c>
      <c r="E691" s="97">
        <v>771470.81880000001</v>
      </c>
      <c r="F691" s="97">
        <v>115720.62281942139</v>
      </c>
      <c r="G691" s="81">
        <f t="shared" si="10"/>
        <v>3636614.5868194215</v>
      </c>
    </row>
    <row r="692" spans="1:7" ht="18" x14ac:dyDescent="0.35">
      <c r="A692" s="95">
        <v>687</v>
      </c>
      <c r="B692" s="96" t="s">
        <v>65</v>
      </c>
      <c r="C692" s="96" t="s">
        <v>714</v>
      </c>
      <c r="D692" s="97">
        <v>2631433.8081999999</v>
      </c>
      <c r="E692" s="97">
        <v>738363.75390000001</v>
      </c>
      <c r="F692" s="97">
        <v>110754.56308444623</v>
      </c>
      <c r="G692" s="81">
        <f t="shared" si="10"/>
        <v>3480552.1251844461</v>
      </c>
    </row>
    <row r="693" spans="1:7" ht="18" x14ac:dyDescent="0.35">
      <c r="A693" s="95">
        <v>688</v>
      </c>
      <c r="B693" s="96" t="s">
        <v>65</v>
      </c>
      <c r="C693" s="96" t="s">
        <v>715</v>
      </c>
      <c r="D693" s="97">
        <v>3123969.3097999999</v>
      </c>
      <c r="E693" s="97">
        <v>876566.11369999999</v>
      </c>
      <c r="F693" s="97">
        <v>131484.91705434257</v>
      </c>
      <c r="G693" s="81">
        <f t="shared" si="10"/>
        <v>4132020.3405543426</v>
      </c>
    </row>
    <row r="694" spans="1:7" ht="18" x14ac:dyDescent="0.35">
      <c r="A694" s="95">
        <v>689</v>
      </c>
      <c r="B694" s="96" t="s">
        <v>65</v>
      </c>
      <c r="C694" s="96" t="s">
        <v>716</v>
      </c>
      <c r="D694" s="97">
        <v>3825639.2389000002</v>
      </c>
      <c r="E694" s="97">
        <v>1073450.2767</v>
      </c>
      <c r="F694" s="97">
        <v>161017.5415041949</v>
      </c>
      <c r="G694" s="81">
        <f t="shared" si="10"/>
        <v>5060107.0571041955</v>
      </c>
    </row>
    <row r="695" spans="1:7" ht="18" x14ac:dyDescent="0.35">
      <c r="A695" s="95">
        <v>690</v>
      </c>
      <c r="B695" s="96" t="s">
        <v>65</v>
      </c>
      <c r="C695" s="96" t="s">
        <v>717</v>
      </c>
      <c r="D695" s="97">
        <v>3088604.1471000002</v>
      </c>
      <c r="E695" s="97">
        <v>866642.87179999996</v>
      </c>
      <c r="F695" s="97">
        <v>129996.43076935</v>
      </c>
      <c r="G695" s="81">
        <f t="shared" si="10"/>
        <v>4085243.4496693499</v>
      </c>
    </row>
    <row r="696" spans="1:7" ht="36" x14ac:dyDescent="0.35">
      <c r="A696" s="95">
        <v>691</v>
      </c>
      <c r="B696" s="96" t="s">
        <v>65</v>
      </c>
      <c r="C696" s="96" t="s">
        <v>718</v>
      </c>
      <c r="D696" s="97">
        <v>3116672.3947999999</v>
      </c>
      <c r="E696" s="97">
        <v>874518.64529999997</v>
      </c>
      <c r="F696" s="97">
        <v>131177.79679434409</v>
      </c>
      <c r="G696" s="81">
        <f t="shared" si="10"/>
        <v>4122368.8368943441</v>
      </c>
    </row>
    <row r="697" spans="1:7" ht="18" x14ac:dyDescent="0.35">
      <c r="A697" s="95">
        <v>692</v>
      </c>
      <c r="B697" s="96" t="s">
        <v>65</v>
      </c>
      <c r="C697" s="96" t="s">
        <v>719</v>
      </c>
      <c r="D697" s="97">
        <v>2141293.1499000001</v>
      </c>
      <c r="E697" s="97">
        <v>600833.37210000004</v>
      </c>
      <c r="F697" s="97">
        <v>90125.005814549382</v>
      </c>
      <c r="G697" s="81">
        <f t="shared" si="10"/>
        <v>2832251.5278145494</v>
      </c>
    </row>
    <row r="698" spans="1:7" ht="18" x14ac:dyDescent="0.35">
      <c r="A698" s="95">
        <v>693</v>
      </c>
      <c r="B698" s="96" t="s">
        <v>65</v>
      </c>
      <c r="C698" s="96" t="s">
        <v>720</v>
      </c>
      <c r="D698" s="97">
        <v>2634870.3673999999</v>
      </c>
      <c r="E698" s="97">
        <v>739328.03079999995</v>
      </c>
      <c r="F698" s="97">
        <v>110899.20461944549</v>
      </c>
      <c r="G698" s="81">
        <f t="shared" si="10"/>
        <v>3485097.6028194451</v>
      </c>
    </row>
    <row r="699" spans="1:7" ht="18" x14ac:dyDescent="0.35">
      <c r="A699" s="95">
        <v>694</v>
      </c>
      <c r="B699" s="96" t="s">
        <v>65</v>
      </c>
      <c r="C699" s="96" t="s">
        <v>721</v>
      </c>
      <c r="D699" s="97">
        <v>2088394.5582999999</v>
      </c>
      <c r="E699" s="97">
        <v>585990.36049999995</v>
      </c>
      <c r="F699" s="97">
        <v>87898.554074560496</v>
      </c>
      <c r="G699" s="81">
        <f t="shared" si="10"/>
        <v>2762283.4728745604</v>
      </c>
    </row>
    <row r="700" spans="1:7" ht="18" x14ac:dyDescent="0.35">
      <c r="A700" s="95">
        <v>695</v>
      </c>
      <c r="B700" s="96" t="s">
        <v>65</v>
      </c>
      <c r="C700" s="96" t="s">
        <v>722</v>
      </c>
      <c r="D700" s="97">
        <v>2258952.4865000001</v>
      </c>
      <c r="E700" s="97">
        <v>633847.84089999995</v>
      </c>
      <c r="F700" s="97">
        <v>95077.176134524605</v>
      </c>
      <c r="G700" s="81">
        <f t="shared" si="10"/>
        <v>2987877.5035345242</v>
      </c>
    </row>
    <row r="701" spans="1:7" ht="18" x14ac:dyDescent="0.35">
      <c r="A701" s="95">
        <v>696</v>
      </c>
      <c r="B701" s="96" t="s">
        <v>65</v>
      </c>
      <c r="C701" s="96" t="s">
        <v>723</v>
      </c>
      <c r="D701" s="97">
        <v>2333086.7622000002</v>
      </c>
      <c r="E701" s="97">
        <v>654649.45180000004</v>
      </c>
      <c r="F701" s="97">
        <v>98197.417769509018</v>
      </c>
      <c r="G701" s="81">
        <f t="shared" si="10"/>
        <v>3085933.6317695091</v>
      </c>
    </row>
    <row r="702" spans="1:7" ht="18" x14ac:dyDescent="0.35">
      <c r="A702" s="95">
        <v>697</v>
      </c>
      <c r="B702" s="96" t="s">
        <v>65</v>
      </c>
      <c r="C702" s="96" t="s">
        <v>724</v>
      </c>
      <c r="D702" s="97">
        <v>4332845.0480000004</v>
      </c>
      <c r="E702" s="97">
        <v>1215769.0323999999</v>
      </c>
      <c r="F702" s="97">
        <v>182365.35485908814</v>
      </c>
      <c r="G702" s="81">
        <f t="shared" si="10"/>
        <v>5730979.4352590889</v>
      </c>
    </row>
    <row r="703" spans="1:7" ht="18" x14ac:dyDescent="0.35">
      <c r="A703" s="95">
        <v>698</v>
      </c>
      <c r="B703" s="96" t="s">
        <v>65</v>
      </c>
      <c r="C703" s="96" t="s">
        <v>725</v>
      </c>
      <c r="D703" s="97">
        <v>2564551.1009</v>
      </c>
      <c r="E703" s="97">
        <v>719596.88749999995</v>
      </c>
      <c r="F703" s="97">
        <v>107939.53312446029</v>
      </c>
      <c r="G703" s="81">
        <f t="shared" si="10"/>
        <v>3392087.5215244605</v>
      </c>
    </row>
    <row r="704" spans="1:7" ht="18" x14ac:dyDescent="0.35">
      <c r="A704" s="95">
        <v>699</v>
      </c>
      <c r="B704" s="96" t="s">
        <v>66</v>
      </c>
      <c r="C704" s="96" t="s">
        <v>726</v>
      </c>
      <c r="D704" s="97">
        <v>2402761.3566999999</v>
      </c>
      <c r="E704" s="97">
        <v>674199.70420000004</v>
      </c>
      <c r="F704" s="97">
        <v>101129.95562949435</v>
      </c>
      <c r="G704" s="81">
        <f t="shared" si="10"/>
        <v>3178091.0165294944</v>
      </c>
    </row>
    <row r="705" spans="1:7" ht="18" x14ac:dyDescent="0.35">
      <c r="A705" s="95">
        <v>700</v>
      </c>
      <c r="B705" s="96" t="s">
        <v>66</v>
      </c>
      <c r="C705" s="96" t="s">
        <v>727</v>
      </c>
      <c r="D705" s="97">
        <v>2735147.5337</v>
      </c>
      <c r="E705" s="97">
        <v>767465.17209999997</v>
      </c>
      <c r="F705" s="97">
        <v>115119.77581442439</v>
      </c>
      <c r="G705" s="81">
        <f t="shared" si="10"/>
        <v>3617732.4816144244</v>
      </c>
    </row>
    <row r="706" spans="1:7" ht="18" x14ac:dyDescent="0.35">
      <c r="A706" s="95">
        <v>701</v>
      </c>
      <c r="B706" s="96" t="s">
        <v>66</v>
      </c>
      <c r="C706" s="96" t="s">
        <v>872</v>
      </c>
      <c r="D706" s="97">
        <v>2947576.1299000001</v>
      </c>
      <c r="E706" s="97">
        <v>827071.29839999997</v>
      </c>
      <c r="F706" s="97">
        <v>124060.69475937968</v>
      </c>
      <c r="G706" s="81">
        <f t="shared" si="10"/>
        <v>3898708.1230593794</v>
      </c>
    </row>
    <row r="707" spans="1:7" ht="18" x14ac:dyDescent="0.35">
      <c r="A707" s="95">
        <v>702</v>
      </c>
      <c r="B707" s="96" t="s">
        <v>66</v>
      </c>
      <c r="C707" s="96" t="s">
        <v>728</v>
      </c>
      <c r="D707" s="97">
        <v>3200367.0814</v>
      </c>
      <c r="E707" s="97">
        <v>898002.84730000002</v>
      </c>
      <c r="F707" s="97">
        <v>134700.4270943265</v>
      </c>
      <c r="G707" s="81">
        <f t="shared" si="10"/>
        <v>4233070.3557943264</v>
      </c>
    </row>
    <row r="708" spans="1:7" ht="18" x14ac:dyDescent="0.35">
      <c r="A708" s="95">
        <v>703</v>
      </c>
      <c r="B708" s="96" t="s">
        <v>66</v>
      </c>
      <c r="C708" s="96" t="s">
        <v>729</v>
      </c>
      <c r="D708" s="97">
        <v>3010601.0441999999</v>
      </c>
      <c r="E708" s="97">
        <v>844755.69240000006</v>
      </c>
      <c r="F708" s="97">
        <v>126713.35385936644</v>
      </c>
      <c r="G708" s="81">
        <f t="shared" si="10"/>
        <v>3982070.0904593663</v>
      </c>
    </row>
    <row r="709" spans="1:7" ht="18" x14ac:dyDescent="0.35">
      <c r="A709" s="95">
        <v>704</v>
      </c>
      <c r="B709" s="96" t="s">
        <v>66</v>
      </c>
      <c r="C709" s="96" t="s">
        <v>730</v>
      </c>
      <c r="D709" s="97">
        <v>2727945.3182999999</v>
      </c>
      <c r="E709" s="97">
        <v>765444.27590000001</v>
      </c>
      <c r="F709" s="97">
        <v>114816.64138442591</v>
      </c>
      <c r="G709" s="81">
        <f t="shared" si="10"/>
        <v>3608206.2355844262</v>
      </c>
    </row>
    <row r="710" spans="1:7" ht="18" x14ac:dyDescent="0.35">
      <c r="A710" s="95">
        <v>705</v>
      </c>
      <c r="B710" s="96" t="s">
        <v>66</v>
      </c>
      <c r="C710" s="96" t="s">
        <v>731</v>
      </c>
      <c r="D710" s="97">
        <v>3115702.8133999999</v>
      </c>
      <c r="E710" s="97">
        <v>874246.58689999999</v>
      </c>
      <c r="F710" s="97">
        <v>131136.98803434431</v>
      </c>
      <c r="G710" s="81">
        <f t="shared" si="10"/>
        <v>4121086.3883343441</v>
      </c>
    </row>
    <row r="711" spans="1:7" ht="18" x14ac:dyDescent="0.35">
      <c r="A711" s="95">
        <v>706</v>
      </c>
      <c r="B711" s="96" t="s">
        <v>66</v>
      </c>
      <c r="C711" s="96" t="s">
        <v>732</v>
      </c>
      <c r="D711" s="97">
        <v>2658662.6150000002</v>
      </c>
      <c r="E711" s="97">
        <v>746003.98560000001</v>
      </c>
      <c r="F711" s="97">
        <v>111900.5978394405</v>
      </c>
      <c r="G711" s="81">
        <f t="shared" ref="G711:G774" si="11">SUM(D711:F711)</f>
        <v>3516567.1984394412</v>
      </c>
    </row>
    <row r="712" spans="1:7" ht="18" x14ac:dyDescent="0.35">
      <c r="A712" s="95">
        <v>707</v>
      </c>
      <c r="B712" s="96" t="s">
        <v>66</v>
      </c>
      <c r="C712" s="96" t="s">
        <v>733</v>
      </c>
      <c r="D712" s="97">
        <v>3009408.0491999998</v>
      </c>
      <c r="E712" s="97">
        <v>844420.94550000003</v>
      </c>
      <c r="F712" s="97">
        <v>126663.14182436668</v>
      </c>
      <c r="G712" s="81">
        <f t="shared" si="11"/>
        <v>3980492.1365243662</v>
      </c>
    </row>
    <row r="713" spans="1:7" ht="18" x14ac:dyDescent="0.35">
      <c r="A713" s="95">
        <v>708</v>
      </c>
      <c r="B713" s="96" t="s">
        <v>66</v>
      </c>
      <c r="C713" s="96" t="s">
        <v>734</v>
      </c>
      <c r="D713" s="97">
        <v>2717076.4948</v>
      </c>
      <c r="E713" s="97">
        <v>762394.55240000004</v>
      </c>
      <c r="F713" s="97">
        <v>114359.18285942821</v>
      </c>
      <c r="G713" s="81">
        <f t="shared" si="11"/>
        <v>3593830.2300594281</v>
      </c>
    </row>
    <row r="714" spans="1:7" ht="18" x14ac:dyDescent="0.35">
      <c r="A714" s="95">
        <v>709</v>
      </c>
      <c r="B714" s="96" t="s">
        <v>66</v>
      </c>
      <c r="C714" s="96" t="s">
        <v>735</v>
      </c>
      <c r="D714" s="97">
        <v>2519564.3736</v>
      </c>
      <c r="E714" s="97">
        <v>706973.89520000003</v>
      </c>
      <c r="F714" s="97">
        <v>106046.08427946977</v>
      </c>
      <c r="G714" s="81">
        <f t="shared" si="11"/>
        <v>3332584.3530794699</v>
      </c>
    </row>
    <row r="715" spans="1:7" ht="18" x14ac:dyDescent="0.35">
      <c r="A715" s="95">
        <v>710</v>
      </c>
      <c r="B715" s="96" t="s">
        <v>66</v>
      </c>
      <c r="C715" s="96" t="s">
        <v>736</v>
      </c>
      <c r="D715" s="97">
        <v>2999847.9402999999</v>
      </c>
      <c r="E715" s="97">
        <v>841738.43920000002</v>
      </c>
      <c r="F715" s="97">
        <v>126260.7658793687</v>
      </c>
      <c r="G715" s="81">
        <f t="shared" si="11"/>
        <v>3967847.1453793687</v>
      </c>
    </row>
    <row r="716" spans="1:7" ht="18" x14ac:dyDescent="0.35">
      <c r="A716" s="95">
        <v>711</v>
      </c>
      <c r="B716" s="96" t="s">
        <v>66</v>
      </c>
      <c r="C716" s="96" t="s">
        <v>737</v>
      </c>
      <c r="D716" s="97">
        <v>3147445.8393000001</v>
      </c>
      <c r="E716" s="97">
        <v>883153.48010000004</v>
      </c>
      <c r="F716" s="97">
        <v>132473.02201433765</v>
      </c>
      <c r="G716" s="81">
        <f t="shared" si="11"/>
        <v>4163072.341414338</v>
      </c>
    </row>
    <row r="717" spans="1:7" ht="18" x14ac:dyDescent="0.35">
      <c r="A717" s="95">
        <v>712</v>
      </c>
      <c r="B717" s="96" t="s">
        <v>66</v>
      </c>
      <c r="C717" s="96" t="s">
        <v>738</v>
      </c>
      <c r="D717" s="97">
        <v>2836015.4424000001</v>
      </c>
      <c r="E717" s="97">
        <v>795768.07200000004</v>
      </c>
      <c r="F717" s="97">
        <v>119365.21079940317</v>
      </c>
      <c r="G717" s="81">
        <f t="shared" si="11"/>
        <v>3751148.7251994032</v>
      </c>
    </row>
    <row r="718" spans="1:7" ht="18" x14ac:dyDescent="0.35">
      <c r="A718" s="95">
        <v>713</v>
      </c>
      <c r="B718" s="96" t="s">
        <v>66</v>
      </c>
      <c r="C718" s="96" t="s">
        <v>739</v>
      </c>
      <c r="D718" s="97">
        <v>2539478.0959999999</v>
      </c>
      <c r="E718" s="97">
        <v>712561.56019999995</v>
      </c>
      <c r="F718" s="97">
        <v>106884.23402946557</v>
      </c>
      <c r="G718" s="81">
        <f t="shared" si="11"/>
        <v>3358923.8902294654</v>
      </c>
    </row>
    <row r="719" spans="1:7" ht="18" x14ac:dyDescent="0.35">
      <c r="A719" s="95">
        <v>714</v>
      </c>
      <c r="B719" s="96" t="s">
        <v>66</v>
      </c>
      <c r="C719" s="96" t="s">
        <v>740</v>
      </c>
      <c r="D719" s="97">
        <v>2821964.2889999999</v>
      </c>
      <c r="E719" s="97">
        <v>791825.40689999994</v>
      </c>
      <c r="F719" s="97">
        <v>118773.81103440611</v>
      </c>
      <c r="G719" s="81">
        <f t="shared" si="11"/>
        <v>3732563.5069344058</v>
      </c>
    </row>
    <row r="720" spans="1:7" ht="18" x14ac:dyDescent="0.35">
      <c r="A720" s="95">
        <v>715</v>
      </c>
      <c r="B720" s="96" t="s">
        <v>66</v>
      </c>
      <c r="C720" s="96" t="s">
        <v>741</v>
      </c>
      <c r="D720" s="97">
        <v>2799167.0548999999</v>
      </c>
      <c r="E720" s="97">
        <v>785428.64659999998</v>
      </c>
      <c r="F720" s="97">
        <v>117814.29698941093</v>
      </c>
      <c r="G720" s="81">
        <f t="shared" si="11"/>
        <v>3702409.9984894111</v>
      </c>
    </row>
    <row r="721" spans="1:7" ht="18" x14ac:dyDescent="0.35">
      <c r="A721" s="95">
        <v>716</v>
      </c>
      <c r="B721" s="96" t="s">
        <v>66</v>
      </c>
      <c r="C721" s="96" t="s">
        <v>742</v>
      </c>
      <c r="D721" s="97">
        <v>3134273.5702999998</v>
      </c>
      <c r="E721" s="97">
        <v>879457.42429999996</v>
      </c>
      <c r="F721" s="97">
        <v>131918.6136443404</v>
      </c>
      <c r="G721" s="81">
        <f t="shared" si="11"/>
        <v>4145649.6082443404</v>
      </c>
    </row>
    <row r="722" spans="1:7" ht="18" x14ac:dyDescent="0.35">
      <c r="A722" s="95">
        <v>717</v>
      </c>
      <c r="B722" s="96" t="s">
        <v>66</v>
      </c>
      <c r="C722" s="96" t="s">
        <v>743</v>
      </c>
      <c r="D722" s="97">
        <v>2889673.9202999999</v>
      </c>
      <c r="E722" s="97">
        <v>810824.30299999996</v>
      </c>
      <c r="F722" s="97">
        <v>121623.64544939187</v>
      </c>
      <c r="G722" s="81">
        <f t="shared" si="11"/>
        <v>3822121.8687493918</v>
      </c>
    </row>
    <row r="723" spans="1:7" ht="18" x14ac:dyDescent="0.35">
      <c r="A723" s="95">
        <v>718</v>
      </c>
      <c r="B723" s="96" t="s">
        <v>66</v>
      </c>
      <c r="C723" s="96" t="s">
        <v>744</v>
      </c>
      <c r="D723" s="97">
        <v>2629645.4304</v>
      </c>
      <c r="E723" s="97">
        <v>737861.94640000002</v>
      </c>
      <c r="F723" s="97">
        <v>110679.29195944661</v>
      </c>
      <c r="G723" s="81">
        <f t="shared" si="11"/>
        <v>3478186.6687594461</v>
      </c>
    </row>
    <row r="724" spans="1:7" ht="18" x14ac:dyDescent="0.35">
      <c r="A724" s="95">
        <v>719</v>
      </c>
      <c r="B724" s="96" t="s">
        <v>66</v>
      </c>
      <c r="C724" s="96" t="s">
        <v>745</v>
      </c>
      <c r="D724" s="97">
        <v>2710759.8432</v>
      </c>
      <c r="E724" s="97">
        <v>760622.1398</v>
      </c>
      <c r="F724" s="97">
        <v>114093.32096942952</v>
      </c>
      <c r="G724" s="81">
        <f t="shared" si="11"/>
        <v>3585475.3039694293</v>
      </c>
    </row>
    <row r="725" spans="1:7" ht="18" x14ac:dyDescent="0.35">
      <c r="A725" s="95">
        <v>720</v>
      </c>
      <c r="B725" s="96" t="s">
        <v>66</v>
      </c>
      <c r="C725" s="96" t="s">
        <v>746</v>
      </c>
      <c r="D725" s="97">
        <v>2608172.1804999998</v>
      </c>
      <c r="E725" s="97">
        <v>731836.68770000001</v>
      </c>
      <c r="F725" s="97">
        <v>109775.50315445111</v>
      </c>
      <c r="G725" s="81">
        <f t="shared" si="11"/>
        <v>3449784.3713544509</v>
      </c>
    </row>
    <row r="726" spans="1:7" ht="18" x14ac:dyDescent="0.35">
      <c r="A726" s="95">
        <v>721</v>
      </c>
      <c r="B726" s="96" t="s">
        <v>66</v>
      </c>
      <c r="C726" s="96" t="s">
        <v>747</v>
      </c>
      <c r="D726" s="97">
        <v>2445160.8451</v>
      </c>
      <c r="E726" s="97">
        <v>686096.73360000004</v>
      </c>
      <c r="F726" s="97">
        <v>102914.51003948542</v>
      </c>
      <c r="G726" s="81">
        <f t="shared" si="11"/>
        <v>3234172.0887394855</v>
      </c>
    </row>
    <row r="727" spans="1:7" ht="18" x14ac:dyDescent="0.35">
      <c r="A727" s="95">
        <v>722</v>
      </c>
      <c r="B727" s="96" t="s">
        <v>67</v>
      </c>
      <c r="C727" s="96" t="s">
        <v>748</v>
      </c>
      <c r="D727" s="97">
        <v>2426999.3717</v>
      </c>
      <c r="E727" s="97">
        <v>681000.73860000004</v>
      </c>
      <c r="F727" s="97">
        <v>102150.11078948925</v>
      </c>
      <c r="G727" s="81">
        <f t="shared" si="11"/>
        <v>3210150.2210894893</v>
      </c>
    </row>
    <row r="728" spans="1:7" ht="18" x14ac:dyDescent="0.35">
      <c r="A728" s="95">
        <v>723</v>
      </c>
      <c r="B728" s="96" t="s">
        <v>67</v>
      </c>
      <c r="C728" s="96" t="s">
        <v>749</v>
      </c>
      <c r="D728" s="97">
        <v>4153154.8350999998</v>
      </c>
      <c r="E728" s="97">
        <v>1165349.0904000001</v>
      </c>
      <c r="F728" s="97">
        <v>174802.36355912601</v>
      </c>
      <c r="G728" s="81">
        <f t="shared" si="11"/>
        <v>5493306.2890591258</v>
      </c>
    </row>
    <row r="729" spans="1:7" ht="18" x14ac:dyDescent="0.35">
      <c r="A729" s="95">
        <v>724</v>
      </c>
      <c r="B729" s="96" t="s">
        <v>67</v>
      </c>
      <c r="C729" s="96" t="s">
        <v>750</v>
      </c>
      <c r="D729" s="97">
        <v>2852453.4139999999</v>
      </c>
      <c r="E729" s="97">
        <v>800380.46340000001</v>
      </c>
      <c r="F729" s="97">
        <v>120057.06950939971</v>
      </c>
      <c r="G729" s="81">
        <f t="shared" si="11"/>
        <v>3772890.9469093992</v>
      </c>
    </row>
    <row r="730" spans="1:7" ht="18" x14ac:dyDescent="0.35">
      <c r="A730" s="95">
        <v>725</v>
      </c>
      <c r="B730" s="96" t="s">
        <v>67</v>
      </c>
      <c r="C730" s="96" t="s">
        <v>751</v>
      </c>
      <c r="D730" s="97">
        <v>3405846.4349000002</v>
      </c>
      <c r="E730" s="97">
        <v>955659.05980000005</v>
      </c>
      <c r="F730" s="97">
        <v>143348.85896928326</v>
      </c>
      <c r="G730" s="81">
        <f t="shared" si="11"/>
        <v>4504854.3536692839</v>
      </c>
    </row>
    <row r="731" spans="1:7" ht="18" x14ac:dyDescent="0.35">
      <c r="A731" s="95">
        <v>726</v>
      </c>
      <c r="B731" s="96" t="s">
        <v>67</v>
      </c>
      <c r="C731" s="96" t="s">
        <v>752</v>
      </c>
      <c r="D731" s="97">
        <v>3679490.7568000001</v>
      </c>
      <c r="E731" s="97">
        <v>1032441.9331</v>
      </c>
      <c r="F731" s="97">
        <v>154866.28996422567</v>
      </c>
      <c r="G731" s="81">
        <f t="shared" si="11"/>
        <v>4866798.9798642257</v>
      </c>
    </row>
    <row r="732" spans="1:7" ht="18" x14ac:dyDescent="0.35">
      <c r="A732" s="95">
        <v>727</v>
      </c>
      <c r="B732" s="96" t="s">
        <v>67</v>
      </c>
      <c r="C732" s="96" t="s">
        <v>753</v>
      </c>
      <c r="D732" s="97">
        <v>2548968.9552000002</v>
      </c>
      <c r="E732" s="97">
        <v>715224.63560000004</v>
      </c>
      <c r="F732" s="97">
        <v>107283.69533946358</v>
      </c>
      <c r="G732" s="81">
        <f t="shared" si="11"/>
        <v>3371477.286139464</v>
      </c>
    </row>
    <row r="733" spans="1:7" ht="18" x14ac:dyDescent="0.35">
      <c r="A733" s="95">
        <v>728</v>
      </c>
      <c r="B733" s="96" t="s">
        <v>67</v>
      </c>
      <c r="C733" s="96" t="s">
        <v>754</v>
      </c>
      <c r="D733" s="97">
        <v>2451669.9799000002</v>
      </c>
      <c r="E733" s="97">
        <v>687923.15590000001</v>
      </c>
      <c r="F733" s="97">
        <v>103188.47338448405</v>
      </c>
      <c r="G733" s="81">
        <f t="shared" si="11"/>
        <v>3242781.6091844845</v>
      </c>
    </row>
    <row r="734" spans="1:7" ht="18" x14ac:dyDescent="0.35">
      <c r="A734" s="95">
        <v>729</v>
      </c>
      <c r="B734" s="96" t="s">
        <v>67</v>
      </c>
      <c r="C734" s="96" t="s">
        <v>755</v>
      </c>
      <c r="D734" s="97">
        <v>3805327.0965</v>
      </c>
      <c r="E734" s="97">
        <v>1067750.8174999999</v>
      </c>
      <c r="F734" s="97">
        <v>160162.62262419917</v>
      </c>
      <c r="G734" s="81">
        <f t="shared" si="11"/>
        <v>5033240.5366241988</v>
      </c>
    </row>
    <row r="735" spans="1:7" ht="18" x14ac:dyDescent="0.35">
      <c r="A735" s="95">
        <v>730</v>
      </c>
      <c r="B735" s="96" t="s">
        <v>67</v>
      </c>
      <c r="C735" s="96" t="s">
        <v>756</v>
      </c>
      <c r="D735" s="97">
        <v>2708781.2823999999</v>
      </c>
      <c r="E735" s="97">
        <v>760066.96810000006</v>
      </c>
      <c r="F735" s="97">
        <v>114010.04521442995</v>
      </c>
      <c r="G735" s="81">
        <f t="shared" si="11"/>
        <v>3582858.29571443</v>
      </c>
    </row>
    <row r="736" spans="1:7" ht="18" x14ac:dyDescent="0.35">
      <c r="A736" s="95">
        <v>731</v>
      </c>
      <c r="B736" s="96" t="s">
        <v>67</v>
      </c>
      <c r="C736" s="96" t="s">
        <v>757</v>
      </c>
      <c r="D736" s="97">
        <v>2501011.5691999998</v>
      </c>
      <c r="E736" s="97">
        <v>701768.09510000004</v>
      </c>
      <c r="F736" s="97">
        <v>105265.21426447367</v>
      </c>
      <c r="G736" s="81">
        <f t="shared" si="11"/>
        <v>3308044.8785644737</v>
      </c>
    </row>
    <row r="737" spans="1:7" ht="18" x14ac:dyDescent="0.35">
      <c r="A737" s="95">
        <v>732</v>
      </c>
      <c r="B737" s="96" t="s">
        <v>67</v>
      </c>
      <c r="C737" s="96" t="s">
        <v>758</v>
      </c>
      <c r="D737" s="97">
        <v>3732304.6428</v>
      </c>
      <c r="E737" s="97">
        <v>1047261.1769</v>
      </c>
      <c r="F737" s="97">
        <v>157089.17653421455</v>
      </c>
      <c r="G737" s="81">
        <f t="shared" si="11"/>
        <v>4936654.9962342149</v>
      </c>
    </row>
    <row r="738" spans="1:7" ht="18" x14ac:dyDescent="0.35">
      <c r="A738" s="95">
        <v>733</v>
      </c>
      <c r="B738" s="96" t="s">
        <v>67</v>
      </c>
      <c r="C738" s="96" t="s">
        <v>759</v>
      </c>
      <c r="D738" s="97">
        <v>2954239.7892</v>
      </c>
      <c r="E738" s="97">
        <v>828941.07920000004</v>
      </c>
      <c r="F738" s="97">
        <v>124341.1618793783</v>
      </c>
      <c r="G738" s="81">
        <f t="shared" si="11"/>
        <v>3907522.0302793784</v>
      </c>
    </row>
    <row r="739" spans="1:7" ht="18" x14ac:dyDescent="0.35">
      <c r="A739" s="95">
        <v>734</v>
      </c>
      <c r="B739" s="96" t="s">
        <v>67</v>
      </c>
      <c r="C739" s="96" t="s">
        <v>760</v>
      </c>
      <c r="D739" s="97">
        <v>2539129.6847000001</v>
      </c>
      <c r="E739" s="97">
        <v>712463.79819999996</v>
      </c>
      <c r="F739" s="97">
        <v>106869.56972946564</v>
      </c>
      <c r="G739" s="81">
        <f t="shared" si="11"/>
        <v>3358463.0526294657</v>
      </c>
    </row>
    <row r="740" spans="1:7" ht="18" x14ac:dyDescent="0.35">
      <c r="A740" s="95">
        <v>735</v>
      </c>
      <c r="B740" s="96" t="s">
        <v>67</v>
      </c>
      <c r="C740" s="96" t="s">
        <v>761</v>
      </c>
      <c r="D740" s="97">
        <v>3636942.6593999998</v>
      </c>
      <c r="E740" s="97">
        <v>1020503.205</v>
      </c>
      <c r="F740" s="97">
        <v>153075.48074923462</v>
      </c>
      <c r="G740" s="81">
        <f t="shared" si="11"/>
        <v>4810521.3451492339</v>
      </c>
    </row>
    <row r="741" spans="1:7" ht="18" x14ac:dyDescent="0.35">
      <c r="A741" s="95">
        <v>736</v>
      </c>
      <c r="B741" s="96" t="s">
        <v>67</v>
      </c>
      <c r="C741" s="96" t="s">
        <v>762</v>
      </c>
      <c r="D741" s="97">
        <v>2410977.6412999998</v>
      </c>
      <c r="E741" s="97">
        <v>676505.14190000005</v>
      </c>
      <c r="F741" s="97">
        <v>101475.77128449263</v>
      </c>
      <c r="G741" s="81">
        <f t="shared" si="11"/>
        <v>3188958.5544844926</v>
      </c>
    </row>
    <row r="742" spans="1:7" ht="18" x14ac:dyDescent="0.35">
      <c r="A742" s="95">
        <v>737</v>
      </c>
      <c r="B742" s="96" t="s">
        <v>67</v>
      </c>
      <c r="C742" s="96" t="s">
        <v>763</v>
      </c>
      <c r="D742" s="97">
        <v>2615427.7694000001</v>
      </c>
      <c r="E742" s="97">
        <v>733872.56030000001</v>
      </c>
      <c r="F742" s="97">
        <v>110080.88404444959</v>
      </c>
      <c r="G742" s="81">
        <f t="shared" si="11"/>
        <v>3459381.2137444499</v>
      </c>
    </row>
    <row r="743" spans="1:7" ht="18" x14ac:dyDescent="0.35">
      <c r="A743" s="95">
        <v>738</v>
      </c>
      <c r="B743" s="96" t="s">
        <v>68</v>
      </c>
      <c r="C743" s="96" t="s">
        <v>764</v>
      </c>
      <c r="D743" s="97">
        <v>2702889.0707</v>
      </c>
      <c r="E743" s="97">
        <v>758413.65060000005</v>
      </c>
      <c r="F743" s="97">
        <v>113762.0475894312</v>
      </c>
      <c r="G743" s="81">
        <f t="shared" si="11"/>
        <v>3575064.7688894314</v>
      </c>
    </row>
    <row r="744" spans="1:7" ht="18" x14ac:dyDescent="0.35">
      <c r="A744" s="95">
        <v>739</v>
      </c>
      <c r="B744" s="96" t="s">
        <v>68</v>
      </c>
      <c r="C744" s="96" t="s">
        <v>765</v>
      </c>
      <c r="D744" s="97">
        <v>2991014.3517</v>
      </c>
      <c r="E744" s="97">
        <v>839259.78980000003</v>
      </c>
      <c r="F744" s="97">
        <v>125888.96846937055</v>
      </c>
      <c r="G744" s="81">
        <f t="shared" si="11"/>
        <v>3956163.1099693705</v>
      </c>
    </row>
    <row r="745" spans="1:7" ht="18" x14ac:dyDescent="0.35">
      <c r="A745" s="95">
        <v>740</v>
      </c>
      <c r="B745" s="96" t="s">
        <v>68</v>
      </c>
      <c r="C745" s="96" t="s">
        <v>766</v>
      </c>
      <c r="D745" s="97">
        <v>2504346.1170000001</v>
      </c>
      <c r="E745" s="97">
        <v>702703.74820000003</v>
      </c>
      <c r="F745" s="97">
        <v>105405.56222947297</v>
      </c>
      <c r="G745" s="81">
        <f t="shared" si="11"/>
        <v>3312455.427429473</v>
      </c>
    </row>
    <row r="746" spans="1:7" ht="18" x14ac:dyDescent="0.35">
      <c r="A746" s="95">
        <v>741</v>
      </c>
      <c r="B746" s="96" t="s">
        <v>68</v>
      </c>
      <c r="C746" s="96" t="s">
        <v>767</v>
      </c>
      <c r="D746" s="97">
        <v>2803954.6127999998</v>
      </c>
      <c r="E746" s="97">
        <v>786772.00520000001</v>
      </c>
      <c r="F746" s="97">
        <v>118015.80077940992</v>
      </c>
      <c r="G746" s="81">
        <f t="shared" si="11"/>
        <v>3708742.4187794095</v>
      </c>
    </row>
    <row r="747" spans="1:7" ht="18" x14ac:dyDescent="0.35">
      <c r="A747" s="95">
        <v>742</v>
      </c>
      <c r="B747" s="96" t="s">
        <v>68</v>
      </c>
      <c r="C747" s="96" t="s">
        <v>768</v>
      </c>
      <c r="D747" s="97">
        <v>3932760.8481000001</v>
      </c>
      <c r="E747" s="97">
        <v>1103507.9257</v>
      </c>
      <c r="F747" s="97">
        <v>165526.18885417236</v>
      </c>
      <c r="G747" s="81">
        <f t="shared" si="11"/>
        <v>5201794.9626541734</v>
      </c>
    </row>
    <row r="748" spans="1:7" ht="18" x14ac:dyDescent="0.35">
      <c r="A748" s="95">
        <v>743</v>
      </c>
      <c r="B748" s="96" t="s">
        <v>68</v>
      </c>
      <c r="C748" s="96" t="s">
        <v>769</v>
      </c>
      <c r="D748" s="97">
        <v>3259242.9989</v>
      </c>
      <c r="E748" s="97">
        <v>914523.05900000001</v>
      </c>
      <c r="F748" s="97">
        <v>137178.45884931411</v>
      </c>
      <c r="G748" s="81">
        <f t="shared" si="11"/>
        <v>4310944.516749314</v>
      </c>
    </row>
    <row r="749" spans="1:7" ht="18" x14ac:dyDescent="0.35">
      <c r="A749" s="95">
        <v>744</v>
      </c>
      <c r="B749" s="96" t="s">
        <v>68</v>
      </c>
      <c r="C749" s="96" t="s">
        <v>770</v>
      </c>
      <c r="D749" s="97">
        <v>3000687.8298999998</v>
      </c>
      <c r="E749" s="97">
        <v>841974.10690000001</v>
      </c>
      <c r="F749" s="97">
        <v>126296.11603436852</v>
      </c>
      <c r="G749" s="81">
        <f t="shared" si="11"/>
        <v>3968958.0528343683</v>
      </c>
    </row>
    <row r="750" spans="1:7" ht="18" x14ac:dyDescent="0.35">
      <c r="A750" s="95">
        <v>745</v>
      </c>
      <c r="B750" s="96" t="s">
        <v>68</v>
      </c>
      <c r="C750" s="96" t="s">
        <v>771</v>
      </c>
      <c r="D750" s="97">
        <v>2606982.2428000001</v>
      </c>
      <c r="E750" s="97">
        <v>731502.79870000004</v>
      </c>
      <c r="F750" s="97">
        <v>109725.41980445138</v>
      </c>
      <c r="G750" s="81">
        <f t="shared" si="11"/>
        <v>3448210.4613044518</v>
      </c>
    </row>
    <row r="751" spans="1:7" ht="18" x14ac:dyDescent="0.35">
      <c r="A751" s="95">
        <v>746</v>
      </c>
      <c r="B751" s="96" t="s">
        <v>68</v>
      </c>
      <c r="C751" s="96" t="s">
        <v>772</v>
      </c>
      <c r="D751" s="97">
        <v>3438192.4385000002</v>
      </c>
      <c r="E751" s="97">
        <v>964735.14469999995</v>
      </c>
      <c r="F751" s="97">
        <v>144710.27170427644</v>
      </c>
      <c r="G751" s="81">
        <f t="shared" si="11"/>
        <v>4547637.8549042763</v>
      </c>
    </row>
    <row r="752" spans="1:7" ht="18" x14ac:dyDescent="0.35">
      <c r="A752" s="95">
        <v>747</v>
      </c>
      <c r="B752" s="96" t="s">
        <v>68</v>
      </c>
      <c r="C752" s="96" t="s">
        <v>773</v>
      </c>
      <c r="D752" s="97">
        <v>2424801.0030999999</v>
      </c>
      <c r="E752" s="97">
        <v>680383.89020000002</v>
      </c>
      <c r="F752" s="97">
        <v>102057.58352948971</v>
      </c>
      <c r="G752" s="81">
        <f t="shared" si="11"/>
        <v>3207242.4768294892</v>
      </c>
    </row>
    <row r="753" spans="1:7" ht="18" x14ac:dyDescent="0.35">
      <c r="A753" s="95">
        <v>748</v>
      </c>
      <c r="B753" s="96" t="s">
        <v>68</v>
      </c>
      <c r="C753" s="96" t="s">
        <v>774</v>
      </c>
      <c r="D753" s="97">
        <v>2322573.8341999999</v>
      </c>
      <c r="E753" s="97">
        <v>651699.59039999999</v>
      </c>
      <c r="F753" s="97">
        <v>97754.938559511225</v>
      </c>
      <c r="G753" s="81">
        <f t="shared" si="11"/>
        <v>3072028.3631595112</v>
      </c>
    </row>
    <row r="754" spans="1:7" ht="18" x14ac:dyDescent="0.35">
      <c r="A754" s="95">
        <v>749</v>
      </c>
      <c r="B754" s="96" t="s">
        <v>68</v>
      </c>
      <c r="C754" s="96" t="s">
        <v>775</v>
      </c>
      <c r="D754" s="97">
        <v>2490154.3336999998</v>
      </c>
      <c r="E754" s="97">
        <v>698721.62320000003</v>
      </c>
      <c r="F754" s="97">
        <v>104808.24347947596</v>
      </c>
      <c r="G754" s="81">
        <f t="shared" si="11"/>
        <v>3293684.2003794755</v>
      </c>
    </row>
    <row r="755" spans="1:7" ht="18" x14ac:dyDescent="0.35">
      <c r="A755" s="95">
        <v>750</v>
      </c>
      <c r="B755" s="96" t="s">
        <v>68</v>
      </c>
      <c r="C755" s="96" t="s">
        <v>776</v>
      </c>
      <c r="D755" s="97">
        <v>2708337.3563000001</v>
      </c>
      <c r="E755" s="97">
        <v>759942.40520000004</v>
      </c>
      <c r="F755" s="97">
        <v>113991.36077943005</v>
      </c>
      <c r="G755" s="81">
        <f t="shared" si="11"/>
        <v>3582271.1222794303</v>
      </c>
    </row>
    <row r="756" spans="1:7" ht="18" x14ac:dyDescent="0.35">
      <c r="A756" s="95">
        <v>751</v>
      </c>
      <c r="B756" s="96" t="s">
        <v>68</v>
      </c>
      <c r="C756" s="96" t="s">
        <v>777</v>
      </c>
      <c r="D756" s="97">
        <v>2980217.1638000002</v>
      </c>
      <c r="E756" s="97">
        <v>836230.16689999995</v>
      </c>
      <c r="F756" s="97">
        <v>125434.52503437281</v>
      </c>
      <c r="G756" s="81">
        <f t="shared" si="11"/>
        <v>3941881.855734373</v>
      </c>
    </row>
    <row r="757" spans="1:7" ht="18" x14ac:dyDescent="0.35">
      <c r="A757" s="95">
        <v>752</v>
      </c>
      <c r="B757" s="96" t="s">
        <v>68</v>
      </c>
      <c r="C757" s="96" t="s">
        <v>778</v>
      </c>
      <c r="D757" s="97">
        <v>2764121.6124999998</v>
      </c>
      <c r="E757" s="97">
        <v>775595.11620000005</v>
      </c>
      <c r="F757" s="97">
        <v>116339.26742941831</v>
      </c>
      <c r="G757" s="81">
        <f t="shared" si="11"/>
        <v>3656055.9961294183</v>
      </c>
    </row>
    <row r="758" spans="1:7" ht="18" x14ac:dyDescent="0.35">
      <c r="A758" s="95">
        <v>753</v>
      </c>
      <c r="B758" s="96" t="s">
        <v>68</v>
      </c>
      <c r="C758" s="96" t="s">
        <v>779</v>
      </c>
      <c r="D758" s="97">
        <v>2880688.4717999999</v>
      </c>
      <c r="E758" s="97">
        <v>808303.04280000005</v>
      </c>
      <c r="F758" s="97">
        <v>121245.45641939377</v>
      </c>
      <c r="G758" s="81">
        <f t="shared" si="11"/>
        <v>3810236.9710193938</v>
      </c>
    </row>
    <row r="759" spans="1:7" ht="18" x14ac:dyDescent="0.35">
      <c r="A759" s="95">
        <v>754</v>
      </c>
      <c r="B759" s="96" t="s">
        <v>68</v>
      </c>
      <c r="C759" s="96" t="s">
        <v>780</v>
      </c>
      <c r="D759" s="97">
        <v>2873842.9482</v>
      </c>
      <c r="E759" s="97">
        <v>806382.23199999996</v>
      </c>
      <c r="F759" s="97">
        <v>120957.3347993952</v>
      </c>
      <c r="G759" s="81">
        <f t="shared" si="11"/>
        <v>3801182.5149993952</v>
      </c>
    </row>
    <row r="760" spans="1:7" ht="18" x14ac:dyDescent="0.35">
      <c r="A760" s="95">
        <v>755</v>
      </c>
      <c r="B760" s="96" t="s">
        <v>69</v>
      </c>
      <c r="C760" s="96" t="s">
        <v>781</v>
      </c>
      <c r="D760" s="97">
        <v>2705063.3650000002</v>
      </c>
      <c r="E760" s="97">
        <v>759023.7439</v>
      </c>
      <c r="F760" s="97">
        <v>113853.56158443073</v>
      </c>
      <c r="G760" s="81">
        <f t="shared" si="11"/>
        <v>3577940.6704844311</v>
      </c>
    </row>
    <row r="761" spans="1:7" ht="18" x14ac:dyDescent="0.35">
      <c r="A761" s="95">
        <v>756</v>
      </c>
      <c r="B761" s="96" t="s">
        <v>69</v>
      </c>
      <c r="C761" s="96" t="s">
        <v>782</v>
      </c>
      <c r="D761" s="97">
        <v>2619177.4234000002</v>
      </c>
      <c r="E761" s="97">
        <v>734924.68960000004</v>
      </c>
      <c r="F761" s="97">
        <v>110238.70343944881</v>
      </c>
      <c r="G761" s="81">
        <f t="shared" si="11"/>
        <v>3464340.8164394493</v>
      </c>
    </row>
    <row r="762" spans="1:7" ht="18" x14ac:dyDescent="0.35">
      <c r="A762" s="95">
        <v>757</v>
      </c>
      <c r="B762" s="96" t="s">
        <v>69</v>
      </c>
      <c r="C762" s="96" t="s">
        <v>783</v>
      </c>
      <c r="D762" s="97">
        <v>3091058.3742</v>
      </c>
      <c r="E762" s="97">
        <v>867331.51249999995</v>
      </c>
      <c r="F762" s="97">
        <v>130099.72687434949</v>
      </c>
      <c r="G762" s="81">
        <f t="shared" si="11"/>
        <v>4088489.6135743493</v>
      </c>
    </row>
    <row r="763" spans="1:7" ht="18" x14ac:dyDescent="0.35">
      <c r="A763" s="95">
        <v>758</v>
      </c>
      <c r="B763" s="96" t="s">
        <v>69</v>
      </c>
      <c r="C763" s="96" t="s">
        <v>784</v>
      </c>
      <c r="D763" s="97">
        <v>3411626.6751999999</v>
      </c>
      <c r="E763" s="97">
        <v>957280.95880000002</v>
      </c>
      <c r="F763" s="97">
        <v>143592.14381928204</v>
      </c>
      <c r="G763" s="81">
        <f t="shared" si="11"/>
        <v>4512499.7778192814</v>
      </c>
    </row>
    <row r="764" spans="1:7" ht="18" x14ac:dyDescent="0.35">
      <c r="A764" s="95">
        <v>759</v>
      </c>
      <c r="B764" s="96" t="s">
        <v>69</v>
      </c>
      <c r="C764" s="96" t="s">
        <v>785</v>
      </c>
      <c r="D764" s="97">
        <v>2969457.4378</v>
      </c>
      <c r="E764" s="97">
        <v>833211.05559999996</v>
      </c>
      <c r="F764" s="97">
        <v>124981.65833937508</v>
      </c>
      <c r="G764" s="81">
        <f t="shared" si="11"/>
        <v>3927650.1517393752</v>
      </c>
    </row>
    <row r="765" spans="1:7" ht="18" x14ac:dyDescent="0.35">
      <c r="A765" s="95">
        <v>760</v>
      </c>
      <c r="B765" s="96" t="s">
        <v>69</v>
      </c>
      <c r="C765" s="96" t="s">
        <v>786</v>
      </c>
      <c r="D765" s="97">
        <v>4123262.7444000002</v>
      </c>
      <c r="E765" s="97">
        <v>1156961.558</v>
      </c>
      <c r="F765" s="97">
        <v>173544.23369913225</v>
      </c>
      <c r="G765" s="81">
        <f t="shared" si="11"/>
        <v>5453768.5360991331</v>
      </c>
    </row>
    <row r="766" spans="1:7" ht="18" x14ac:dyDescent="0.35">
      <c r="A766" s="95">
        <v>761</v>
      </c>
      <c r="B766" s="96" t="s">
        <v>69</v>
      </c>
      <c r="C766" s="96" t="s">
        <v>787</v>
      </c>
      <c r="D766" s="97">
        <v>3131439.1702000001</v>
      </c>
      <c r="E766" s="97">
        <v>878662.10950000002</v>
      </c>
      <c r="F766" s="97">
        <v>131799.316424341</v>
      </c>
      <c r="G766" s="81">
        <f t="shared" si="11"/>
        <v>4141900.5961243408</v>
      </c>
    </row>
    <row r="767" spans="1:7" ht="18" x14ac:dyDescent="0.35">
      <c r="A767" s="95">
        <v>762</v>
      </c>
      <c r="B767" s="96" t="s">
        <v>69</v>
      </c>
      <c r="C767" s="96" t="s">
        <v>397</v>
      </c>
      <c r="D767" s="97">
        <v>2841067.9559999998</v>
      </c>
      <c r="E767" s="97">
        <v>797185.77560000005</v>
      </c>
      <c r="F767" s="97">
        <v>119577.86633940211</v>
      </c>
      <c r="G767" s="81">
        <f t="shared" si="11"/>
        <v>3757831.5979394019</v>
      </c>
    </row>
    <row r="768" spans="1:7" ht="18" x14ac:dyDescent="0.35">
      <c r="A768" s="95">
        <v>763</v>
      </c>
      <c r="B768" s="96" t="s">
        <v>69</v>
      </c>
      <c r="C768" s="96" t="s">
        <v>788</v>
      </c>
      <c r="D768" s="97">
        <v>3071274.8029999998</v>
      </c>
      <c r="E768" s="97">
        <v>861780.36699999997</v>
      </c>
      <c r="F768" s="97">
        <v>129267.05504935366</v>
      </c>
      <c r="G768" s="81">
        <f t="shared" si="11"/>
        <v>4062322.2250493537</v>
      </c>
    </row>
    <row r="769" spans="1:7" ht="18" x14ac:dyDescent="0.35">
      <c r="A769" s="95">
        <v>764</v>
      </c>
      <c r="B769" s="96" t="s">
        <v>69</v>
      </c>
      <c r="C769" s="96" t="s">
        <v>789</v>
      </c>
      <c r="D769" s="97">
        <v>4053832.2675999999</v>
      </c>
      <c r="E769" s="97">
        <v>1137479.8034000001</v>
      </c>
      <c r="F769" s="97">
        <v>170621.97050914689</v>
      </c>
      <c r="G769" s="81">
        <f t="shared" si="11"/>
        <v>5361934.0415091477</v>
      </c>
    </row>
    <row r="770" spans="1:7" ht="18" x14ac:dyDescent="0.35">
      <c r="A770" s="95">
        <v>765</v>
      </c>
      <c r="B770" s="96" t="s">
        <v>69</v>
      </c>
      <c r="C770" s="96" t="s">
        <v>790</v>
      </c>
      <c r="D770" s="97">
        <v>2531131.6581999999</v>
      </c>
      <c r="E770" s="97">
        <v>710219.60239999997</v>
      </c>
      <c r="F770" s="97">
        <v>106532.94035946732</v>
      </c>
      <c r="G770" s="81">
        <f t="shared" si="11"/>
        <v>3347884.2009594669</v>
      </c>
    </row>
    <row r="771" spans="1:7" ht="18" x14ac:dyDescent="0.35">
      <c r="A771" s="95">
        <v>766</v>
      </c>
      <c r="B771" s="96" t="s">
        <v>69</v>
      </c>
      <c r="C771" s="96" t="s">
        <v>791</v>
      </c>
      <c r="D771" s="97">
        <v>2923498.9013</v>
      </c>
      <c r="E771" s="97">
        <v>820315.37970000005</v>
      </c>
      <c r="F771" s="97">
        <v>123047.30695438477</v>
      </c>
      <c r="G771" s="81">
        <f t="shared" si="11"/>
        <v>3866861.5879543847</v>
      </c>
    </row>
    <row r="772" spans="1:7" ht="18" x14ac:dyDescent="0.35">
      <c r="A772" s="95">
        <v>767</v>
      </c>
      <c r="B772" s="96" t="s">
        <v>69</v>
      </c>
      <c r="C772" s="96" t="s">
        <v>792</v>
      </c>
      <c r="D772" s="97">
        <v>3097350.9786999999</v>
      </c>
      <c r="E772" s="97">
        <v>869097.1777</v>
      </c>
      <c r="F772" s="97">
        <v>130364.57665434817</v>
      </c>
      <c r="G772" s="81">
        <f t="shared" si="11"/>
        <v>4096812.7330543478</v>
      </c>
    </row>
    <row r="773" spans="1:7" ht="18" x14ac:dyDescent="0.35">
      <c r="A773" s="95">
        <v>768</v>
      </c>
      <c r="B773" s="96" t="s">
        <v>69</v>
      </c>
      <c r="C773" s="96" t="s">
        <v>793</v>
      </c>
      <c r="D773" s="97">
        <v>3420736.0696</v>
      </c>
      <c r="E773" s="97">
        <v>959836.99750000006</v>
      </c>
      <c r="F773" s="97">
        <v>143975.54962428013</v>
      </c>
      <c r="G773" s="81">
        <f t="shared" si="11"/>
        <v>4524548.6167242797</v>
      </c>
    </row>
    <row r="774" spans="1:7" ht="18" x14ac:dyDescent="0.35">
      <c r="A774" s="95">
        <v>769</v>
      </c>
      <c r="B774" s="96" t="s">
        <v>70</v>
      </c>
      <c r="C774" s="96" t="s">
        <v>794</v>
      </c>
      <c r="D774" s="97">
        <v>2259638.2311999998</v>
      </c>
      <c r="E774" s="97">
        <v>634040.25659999996</v>
      </c>
      <c r="F774" s="97">
        <v>95106.038489524464</v>
      </c>
      <c r="G774" s="81">
        <f t="shared" si="11"/>
        <v>2988784.526289524</v>
      </c>
    </row>
    <row r="775" spans="1:7" ht="36" x14ac:dyDescent="0.35">
      <c r="A775" s="95">
        <v>770</v>
      </c>
      <c r="B775" s="96" t="s">
        <v>70</v>
      </c>
      <c r="C775" s="96" t="s">
        <v>795</v>
      </c>
      <c r="D775" s="97">
        <v>5768321.5668000001</v>
      </c>
      <c r="E775" s="97">
        <v>1618554.7031</v>
      </c>
      <c r="F775" s="97">
        <v>242783.20546378609</v>
      </c>
      <c r="G775" s="81">
        <f t="shared" ref="G775:G779" si="12">SUM(D775:F775)</f>
        <v>7629659.4753637854</v>
      </c>
    </row>
    <row r="776" spans="1:7" ht="18" x14ac:dyDescent="0.35">
      <c r="A776" s="95">
        <v>771</v>
      </c>
      <c r="B776" s="96" t="s">
        <v>70</v>
      </c>
      <c r="C776" s="96" t="s">
        <v>796</v>
      </c>
      <c r="D776" s="97">
        <v>3249137.7954000002</v>
      </c>
      <c r="E776" s="97">
        <v>911687.60250000004</v>
      </c>
      <c r="F776" s="97">
        <v>136753.14037431622</v>
      </c>
      <c r="G776" s="81">
        <f t="shared" si="12"/>
        <v>4297578.5382743161</v>
      </c>
    </row>
    <row r="777" spans="1:7" ht="18" x14ac:dyDescent="0.35">
      <c r="A777" s="95">
        <v>772</v>
      </c>
      <c r="B777" s="96" t="s">
        <v>70</v>
      </c>
      <c r="C777" s="96" t="s">
        <v>797</v>
      </c>
      <c r="D777" s="97">
        <v>2784554.1663000002</v>
      </c>
      <c r="E777" s="97">
        <v>781328.36210000003</v>
      </c>
      <c r="F777" s="97">
        <v>117199.25431441401</v>
      </c>
      <c r="G777" s="81">
        <f t="shared" si="12"/>
        <v>3683081.7827144144</v>
      </c>
    </row>
    <row r="778" spans="1:7" ht="18" x14ac:dyDescent="0.35">
      <c r="A778" s="95">
        <v>773</v>
      </c>
      <c r="B778" s="96" t="s">
        <v>70</v>
      </c>
      <c r="C778" s="96" t="s">
        <v>798</v>
      </c>
      <c r="D778" s="97">
        <v>2645799.9367</v>
      </c>
      <c r="E778" s="97">
        <v>742394.79909999995</v>
      </c>
      <c r="F778" s="97">
        <v>111359.21986444319</v>
      </c>
      <c r="G778" s="81">
        <f t="shared" si="12"/>
        <v>3499553.9556644433</v>
      </c>
    </row>
    <row r="779" spans="1:7" ht="18" x14ac:dyDescent="0.35">
      <c r="A779" s="95">
        <v>774</v>
      </c>
      <c r="B779" s="96" t="s">
        <v>70</v>
      </c>
      <c r="C779" s="96" t="s">
        <v>799</v>
      </c>
      <c r="D779" s="97">
        <v>2721570.2267</v>
      </c>
      <c r="E779" s="97">
        <v>763655.46530000004</v>
      </c>
      <c r="F779" s="97">
        <v>114548.31979442725</v>
      </c>
      <c r="G779" s="81">
        <f t="shared" si="12"/>
        <v>3599774.0117944269</v>
      </c>
    </row>
    <row r="780" spans="1:7" ht="18" x14ac:dyDescent="0.35">
      <c r="A780" s="93"/>
      <c r="B780" s="93"/>
      <c r="C780" s="93"/>
      <c r="D780" s="82">
        <f>SUM(D6:D779)</f>
        <v>2138323118.4927983</v>
      </c>
      <c r="E780" s="82">
        <f t="shared" ref="E780:G780" si="13">SUM(E6:E779)</f>
        <v>600000000.00010026</v>
      </c>
      <c r="F780" s="82">
        <f t="shared" si="13"/>
        <v>89999999.999564841</v>
      </c>
      <c r="G780" s="82">
        <f t="shared" si="13"/>
        <v>2828323118.4924688</v>
      </c>
    </row>
  </sheetData>
  <mergeCells count="3">
    <mergeCell ref="A1:G1"/>
    <mergeCell ref="A3:G3"/>
    <mergeCell ref="A2:G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6"/>
  <sheetViews>
    <sheetView topLeftCell="A2" workbookViewId="0">
      <selection activeCell="F6" sqref="F6"/>
    </sheetView>
  </sheetViews>
  <sheetFormatPr defaultColWidth="8.88671875" defaultRowHeight="18" x14ac:dyDescent="0.35"/>
  <cols>
    <col min="1" max="1" width="8.88671875" style="50"/>
    <col min="2" max="2" width="17.6640625" style="50" customWidth="1"/>
    <col min="3" max="3" width="21.44140625" style="50" customWidth="1"/>
    <col min="4" max="5" width="26" style="50" customWidth="1"/>
    <col min="6" max="6" width="27.88671875" style="50" customWidth="1"/>
    <col min="7" max="9" width="8.88671875" style="50"/>
    <col min="10" max="10" width="15.33203125" style="50" customWidth="1"/>
    <col min="11" max="16384" width="8.88671875" style="50"/>
  </cols>
  <sheetData>
    <row r="1" spans="1:6" x14ac:dyDescent="0.35">
      <c r="A1" s="157" t="s">
        <v>873</v>
      </c>
      <c r="B1" s="158"/>
      <c r="C1" s="158"/>
      <c r="D1" s="158"/>
      <c r="E1" s="158"/>
      <c r="F1" s="159"/>
    </row>
    <row r="2" spans="1:6" x14ac:dyDescent="0.35">
      <c r="A2" s="157" t="s">
        <v>888</v>
      </c>
      <c r="B2" s="158"/>
      <c r="C2" s="158"/>
      <c r="D2" s="158"/>
      <c r="E2" s="158"/>
      <c r="F2" s="159"/>
    </row>
    <row r="3" spans="1:6" ht="40.200000000000003" customHeight="1" x14ac:dyDescent="0.35">
      <c r="A3" s="164" t="s">
        <v>947</v>
      </c>
      <c r="B3" s="165"/>
      <c r="C3" s="165"/>
      <c r="D3" s="165"/>
      <c r="E3" s="165"/>
      <c r="F3" s="166"/>
    </row>
    <row r="4" spans="1:6" ht="47.4" x14ac:dyDescent="0.35">
      <c r="A4" s="84" t="s">
        <v>0</v>
      </c>
      <c r="B4" s="84" t="s">
        <v>10</v>
      </c>
      <c r="C4" s="85" t="s">
        <v>950</v>
      </c>
      <c r="D4" s="85" t="s">
        <v>948</v>
      </c>
      <c r="E4" s="85" t="s">
        <v>949</v>
      </c>
      <c r="F4" s="74" t="s">
        <v>927</v>
      </c>
    </row>
    <row r="5" spans="1:6" x14ac:dyDescent="0.35">
      <c r="A5" s="84"/>
      <c r="B5" s="84"/>
      <c r="C5" s="54" t="s">
        <v>876</v>
      </c>
      <c r="D5" s="54" t="s">
        <v>876</v>
      </c>
      <c r="E5" s="54" t="s">
        <v>876</v>
      </c>
      <c r="F5" s="54" t="s">
        <v>876</v>
      </c>
    </row>
    <row r="6" spans="1:6" x14ac:dyDescent="0.35">
      <c r="A6" s="89">
        <v>1</v>
      </c>
      <c r="B6" s="90" t="s">
        <v>34</v>
      </c>
      <c r="C6" s="91">
        <v>44383396.283399999</v>
      </c>
      <c r="D6" s="91">
        <v>12453701.472899999</v>
      </c>
      <c r="E6" s="91">
        <v>1868055.22</v>
      </c>
      <c r="F6" s="114">
        <f>C6+D6+E6</f>
        <v>58705152.976300001</v>
      </c>
    </row>
    <row r="7" spans="1:6" x14ac:dyDescent="0.35">
      <c r="A7" s="89">
        <v>2</v>
      </c>
      <c r="B7" s="90" t="s">
        <v>35</v>
      </c>
      <c r="C7" s="91">
        <v>55983284.3565</v>
      </c>
      <c r="D7" s="91">
        <v>15708557.010600001</v>
      </c>
      <c r="E7" s="91">
        <v>2356283.5499999998</v>
      </c>
      <c r="F7" s="114">
        <f t="shared" ref="F7:F42" si="0">C7+D7+E7</f>
        <v>74048124.917099997</v>
      </c>
    </row>
    <row r="8" spans="1:6" x14ac:dyDescent="0.35">
      <c r="A8" s="89">
        <v>3</v>
      </c>
      <c r="B8" s="90" t="s">
        <v>36</v>
      </c>
      <c r="C8" s="91">
        <v>74566445.0308</v>
      </c>
      <c r="D8" s="91">
        <v>20922874.859999999</v>
      </c>
      <c r="E8" s="91">
        <v>3138431.23</v>
      </c>
      <c r="F8" s="114">
        <f t="shared" si="0"/>
        <v>98627751.120800003</v>
      </c>
    </row>
    <row r="9" spans="1:6" x14ac:dyDescent="0.35">
      <c r="A9" s="89">
        <v>4</v>
      </c>
      <c r="B9" s="90" t="s">
        <v>37</v>
      </c>
      <c r="C9" s="91">
        <v>56285823.960500002</v>
      </c>
      <c r="D9" s="91">
        <v>15793447.7181</v>
      </c>
      <c r="E9" s="91">
        <v>2369017.16</v>
      </c>
      <c r="F9" s="114">
        <f t="shared" si="0"/>
        <v>74448288.838599995</v>
      </c>
    </row>
    <row r="10" spans="1:6" x14ac:dyDescent="0.35">
      <c r="A10" s="89">
        <v>5</v>
      </c>
      <c r="B10" s="90" t="s">
        <v>38</v>
      </c>
      <c r="C10" s="91">
        <v>63895548.457900003</v>
      </c>
      <c r="D10" s="91">
        <v>17928688.486400001</v>
      </c>
      <c r="E10" s="91">
        <v>2689303.27</v>
      </c>
      <c r="F10" s="114">
        <f t="shared" si="0"/>
        <v>84513540.214299992</v>
      </c>
    </row>
    <row r="11" spans="1:6" x14ac:dyDescent="0.35">
      <c r="A11" s="89">
        <v>6</v>
      </c>
      <c r="B11" s="90" t="s">
        <v>39</v>
      </c>
      <c r="C11" s="91">
        <v>26007827.012400001</v>
      </c>
      <c r="D11" s="91">
        <v>7297632.4637000002</v>
      </c>
      <c r="E11" s="91">
        <v>1094644.8700000001</v>
      </c>
      <c r="F11" s="114">
        <f t="shared" si="0"/>
        <v>34400104.346100003</v>
      </c>
    </row>
    <row r="12" spans="1:6" x14ac:dyDescent="0.35">
      <c r="A12" s="89">
        <v>7</v>
      </c>
      <c r="B12" s="90" t="s">
        <v>40</v>
      </c>
      <c r="C12" s="91">
        <v>69528245.7553</v>
      </c>
      <c r="D12" s="91">
        <v>19509187.8737</v>
      </c>
      <c r="E12" s="91">
        <v>2926378.18</v>
      </c>
      <c r="F12" s="114">
        <f t="shared" si="0"/>
        <v>91963811.809000015</v>
      </c>
    </row>
    <row r="13" spans="1:6" x14ac:dyDescent="0.35">
      <c r="A13" s="89">
        <v>8</v>
      </c>
      <c r="B13" s="90" t="s">
        <v>41</v>
      </c>
      <c r="C13" s="91">
        <v>75486838.936900005</v>
      </c>
      <c r="D13" s="91">
        <v>21181131.593400002</v>
      </c>
      <c r="E13" s="91">
        <v>3177169.74</v>
      </c>
      <c r="F13" s="114">
        <f t="shared" si="0"/>
        <v>99845140.270300001</v>
      </c>
    </row>
    <row r="14" spans="1:6" x14ac:dyDescent="0.35">
      <c r="A14" s="89">
        <v>9</v>
      </c>
      <c r="B14" s="90" t="s">
        <v>42</v>
      </c>
      <c r="C14" s="91">
        <v>48663987.536300004</v>
      </c>
      <c r="D14" s="91">
        <v>13654808.419399999</v>
      </c>
      <c r="E14" s="91">
        <v>2048221.26</v>
      </c>
      <c r="F14" s="114">
        <f t="shared" si="0"/>
        <v>64367017.215700001</v>
      </c>
    </row>
    <row r="15" spans="1:6" x14ac:dyDescent="0.35">
      <c r="A15" s="89">
        <v>10</v>
      </c>
      <c r="B15" s="90" t="s">
        <v>43</v>
      </c>
      <c r="C15" s="91">
        <v>62355920.542900003</v>
      </c>
      <c r="D15" s="91">
        <v>17496678.5902</v>
      </c>
      <c r="E15" s="91">
        <v>2624501.79</v>
      </c>
      <c r="F15" s="114">
        <f t="shared" si="0"/>
        <v>82477100.92310001</v>
      </c>
    </row>
    <row r="16" spans="1:6" x14ac:dyDescent="0.35">
      <c r="A16" s="89">
        <v>11</v>
      </c>
      <c r="B16" s="90" t="s">
        <v>44</v>
      </c>
      <c r="C16" s="91">
        <v>35998481.713399999</v>
      </c>
      <c r="D16" s="91">
        <v>10100947.2521</v>
      </c>
      <c r="E16" s="91">
        <v>1515142.09</v>
      </c>
      <c r="F16" s="114">
        <f t="shared" si="0"/>
        <v>47614571.055500001</v>
      </c>
    </row>
    <row r="17" spans="1:6" x14ac:dyDescent="0.35">
      <c r="A17" s="89">
        <v>12</v>
      </c>
      <c r="B17" s="90" t="s">
        <v>45</v>
      </c>
      <c r="C17" s="91">
        <v>47710719.138999999</v>
      </c>
      <c r="D17" s="91">
        <v>13387327.310699999</v>
      </c>
      <c r="E17" s="91">
        <v>2008099.1</v>
      </c>
      <c r="F17" s="114">
        <f t="shared" si="0"/>
        <v>63106145.549699999</v>
      </c>
    </row>
    <row r="18" spans="1:6" x14ac:dyDescent="0.35">
      <c r="A18" s="89">
        <v>13</v>
      </c>
      <c r="B18" s="90" t="s">
        <v>46</v>
      </c>
      <c r="C18" s="91">
        <v>37884041.194600001</v>
      </c>
      <c r="D18" s="91">
        <v>10630023.3675</v>
      </c>
      <c r="E18" s="91">
        <v>1594503.51</v>
      </c>
      <c r="F18" s="114">
        <f t="shared" si="0"/>
        <v>50108568.072099999</v>
      </c>
    </row>
    <row r="19" spans="1:6" x14ac:dyDescent="0.35">
      <c r="A19" s="89">
        <v>14</v>
      </c>
      <c r="B19" s="90" t="s">
        <v>47</v>
      </c>
      <c r="C19" s="91">
        <v>48474799.960600004</v>
      </c>
      <c r="D19" s="91">
        <v>13601723.577299999</v>
      </c>
      <c r="E19" s="91">
        <v>2040258.54</v>
      </c>
      <c r="F19" s="114">
        <f t="shared" si="0"/>
        <v>64116782.0779</v>
      </c>
    </row>
    <row r="20" spans="1:6" x14ac:dyDescent="0.35">
      <c r="A20" s="89">
        <v>15</v>
      </c>
      <c r="B20" s="90" t="s">
        <v>48</v>
      </c>
      <c r="C20" s="91">
        <v>33214966.7892</v>
      </c>
      <c r="D20" s="91">
        <v>9319910.4947999995</v>
      </c>
      <c r="E20" s="91">
        <v>1397986.57</v>
      </c>
      <c r="F20" s="114">
        <f t="shared" si="0"/>
        <v>43932863.854000002</v>
      </c>
    </row>
    <row r="21" spans="1:6" x14ac:dyDescent="0.35">
      <c r="A21" s="89">
        <v>16</v>
      </c>
      <c r="B21" s="90" t="s">
        <v>49</v>
      </c>
      <c r="C21" s="91">
        <v>64967015.076499999</v>
      </c>
      <c r="D21" s="91">
        <v>18229335.271499999</v>
      </c>
      <c r="E21" s="91">
        <v>2734400.29</v>
      </c>
      <c r="F21" s="114">
        <f t="shared" si="0"/>
        <v>85930750.637999997</v>
      </c>
    </row>
    <row r="22" spans="1:6" x14ac:dyDescent="0.35">
      <c r="A22" s="89">
        <v>17</v>
      </c>
      <c r="B22" s="90" t="s">
        <v>50</v>
      </c>
      <c r="C22" s="91">
        <v>68253966.189300001</v>
      </c>
      <c r="D22" s="91">
        <v>19151633.0528</v>
      </c>
      <c r="E22" s="91">
        <v>2872744.96</v>
      </c>
      <c r="F22" s="114">
        <f t="shared" si="0"/>
        <v>90278344.202099994</v>
      </c>
    </row>
    <row r="23" spans="1:6" x14ac:dyDescent="0.35">
      <c r="A23" s="89">
        <v>18</v>
      </c>
      <c r="B23" s="90" t="s">
        <v>51</v>
      </c>
      <c r="C23" s="91">
        <v>76758047.950100005</v>
      </c>
      <c r="D23" s="91">
        <v>21537824.836599998</v>
      </c>
      <c r="E23" s="91">
        <v>3230673.73</v>
      </c>
      <c r="F23" s="114">
        <f t="shared" si="0"/>
        <v>101526546.51670001</v>
      </c>
    </row>
    <row r="24" spans="1:6" x14ac:dyDescent="0.35">
      <c r="A24" s="89">
        <v>19</v>
      </c>
      <c r="B24" s="90" t="s">
        <v>52</v>
      </c>
      <c r="C24" s="91">
        <v>122205390.94140001</v>
      </c>
      <c r="D24" s="91">
        <v>34290063.054799996</v>
      </c>
      <c r="E24" s="91">
        <v>5143509.46</v>
      </c>
      <c r="F24" s="114">
        <f t="shared" si="0"/>
        <v>161638963.4562</v>
      </c>
    </row>
    <row r="25" spans="1:6" x14ac:dyDescent="0.35">
      <c r="A25" s="89">
        <v>20</v>
      </c>
      <c r="B25" s="90" t="s">
        <v>53</v>
      </c>
      <c r="C25" s="91">
        <v>93037044.234099999</v>
      </c>
      <c r="D25" s="91">
        <v>26105608.669599999</v>
      </c>
      <c r="E25" s="91">
        <v>3915841.3</v>
      </c>
      <c r="F25" s="114">
        <f t="shared" si="0"/>
        <v>123058494.20369999</v>
      </c>
    </row>
    <row r="26" spans="1:6" x14ac:dyDescent="0.35">
      <c r="A26" s="89">
        <v>21</v>
      </c>
      <c r="B26" s="90" t="s">
        <v>54</v>
      </c>
      <c r="C26" s="91">
        <v>58716361.427500002</v>
      </c>
      <c r="D26" s="91">
        <v>16475441.2238</v>
      </c>
      <c r="E26" s="91">
        <v>2471316.1800000002</v>
      </c>
      <c r="F26" s="114">
        <f t="shared" si="0"/>
        <v>77663118.831300005</v>
      </c>
    </row>
    <row r="27" spans="1:6" x14ac:dyDescent="0.35">
      <c r="A27" s="89">
        <v>22</v>
      </c>
      <c r="B27" s="90" t="s">
        <v>55</v>
      </c>
      <c r="C27" s="91">
        <v>60687660.421800002</v>
      </c>
      <c r="D27" s="91">
        <v>17028575.306699999</v>
      </c>
      <c r="E27" s="91">
        <v>2554286.2999999998</v>
      </c>
      <c r="F27" s="114">
        <f t="shared" si="0"/>
        <v>80270522.028500006</v>
      </c>
    </row>
    <row r="28" spans="1:6" x14ac:dyDescent="0.35">
      <c r="A28" s="89">
        <v>23</v>
      </c>
      <c r="B28" s="90" t="s">
        <v>56</v>
      </c>
      <c r="C28" s="91">
        <v>42942876.472499996</v>
      </c>
      <c r="D28" s="91">
        <v>12049500.6862</v>
      </c>
      <c r="E28" s="91">
        <v>1807425.1</v>
      </c>
      <c r="F28" s="114">
        <f t="shared" si="0"/>
        <v>56799802.258699998</v>
      </c>
    </row>
    <row r="29" spans="1:6" x14ac:dyDescent="0.35">
      <c r="A29" s="89">
        <v>24</v>
      </c>
      <c r="B29" s="90" t="s">
        <v>57</v>
      </c>
      <c r="C29" s="91">
        <v>73153026.378000006</v>
      </c>
      <c r="D29" s="91">
        <v>20526278.487599999</v>
      </c>
      <c r="E29" s="91">
        <v>3078941.77</v>
      </c>
      <c r="F29" s="114">
        <f t="shared" si="0"/>
        <v>96758246.635600001</v>
      </c>
    </row>
    <row r="30" spans="1:6" x14ac:dyDescent="0.35">
      <c r="A30" s="89">
        <v>25</v>
      </c>
      <c r="B30" s="90" t="s">
        <v>58</v>
      </c>
      <c r="C30" s="91">
        <v>38312447.206100002</v>
      </c>
      <c r="D30" s="91">
        <v>10750231.396</v>
      </c>
      <c r="E30" s="91">
        <v>1612534.71</v>
      </c>
      <c r="F30" s="114">
        <f t="shared" si="0"/>
        <v>50675213.312100001</v>
      </c>
    </row>
    <row r="31" spans="1:6" x14ac:dyDescent="0.35">
      <c r="A31" s="89">
        <v>26</v>
      </c>
      <c r="B31" s="90" t="s">
        <v>59</v>
      </c>
      <c r="C31" s="91">
        <v>70913384.466299996</v>
      </c>
      <c r="D31" s="91">
        <v>19897849.072099999</v>
      </c>
      <c r="E31" s="91">
        <v>2984677.36</v>
      </c>
      <c r="F31" s="114">
        <f t="shared" si="0"/>
        <v>93795910.898399994</v>
      </c>
    </row>
    <row r="32" spans="1:6" x14ac:dyDescent="0.35">
      <c r="A32" s="89">
        <v>27</v>
      </c>
      <c r="B32" s="90" t="s">
        <v>60</v>
      </c>
      <c r="C32" s="91">
        <v>50589352.081100002</v>
      </c>
      <c r="D32" s="91">
        <v>14195053.584799999</v>
      </c>
      <c r="E32" s="91">
        <v>2129258.04</v>
      </c>
      <c r="F32" s="114">
        <f t="shared" si="0"/>
        <v>66913663.705899999</v>
      </c>
    </row>
    <row r="33" spans="1:6" x14ac:dyDescent="0.35">
      <c r="A33" s="89">
        <v>28</v>
      </c>
      <c r="B33" s="90" t="s">
        <v>61</v>
      </c>
      <c r="C33" s="91">
        <v>48316031.238499999</v>
      </c>
      <c r="D33" s="91">
        <v>13557174.073799999</v>
      </c>
      <c r="E33" s="91">
        <v>2033576.11</v>
      </c>
      <c r="F33" s="114">
        <f t="shared" si="0"/>
        <v>63906781.422299996</v>
      </c>
    </row>
    <row r="34" spans="1:6" x14ac:dyDescent="0.35">
      <c r="A34" s="89">
        <v>29</v>
      </c>
      <c r="B34" s="90" t="s">
        <v>62</v>
      </c>
      <c r="C34" s="91">
        <v>65445285.897600003</v>
      </c>
      <c r="D34" s="91">
        <v>18363535.051600002</v>
      </c>
      <c r="E34" s="91">
        <v>2754530.26</v>
      </c>
      <c r="F34" s="114">
        <f t="shared" si="0"/>
        <v>86563351.20920001</v>
      </c>
    </row>
    <row r="35" spans="1:6" x14ac:dyDescent="0.35">
      <c r="A35" s="89">
        <v>30</v>
      </c>
      <c r="B35" s="90" t="s">
        <v>63</v>
      </c>
      <c r="C35" s="91">
        <v>82554121.834900007</v>
      </c>
      <c r="D35" s="91">
        <v>23164166.665199999</v>
      </c>
      <c r="E35" s="91">
        <v>3474625</v>
      </c>
      <c r="F35" s="114">
        <f t="shared" si="0"/>
        <v>109192913.5001</v>
      </c>
    </row>
    <row r="36" spans="1:6" x14ac:dyDescent="0.35">
      <c r="A36" s="89">
        <v>31</v>
      </c>
      <c r="B36" s="90" t="s">
        <v>64</v>
      </c>
      <c r="C36" s="91">
        <v>51750373.298</v>
      </c>
      <c r="D36" s="91">
        <v>14520828.826199999</v>
      </c>
      <c r="E36" s="91">
        <v>2178124.3199999998</v>
      </c>
      <c r="F36" s="114">
        <f t="shared" si="0"/>
        <v>68449326.444199994</v>
      </c>
    </row>
    <row r="37" spans="1:6" x14ac:dyDescent="0.35">
      <c r="A37" s="89">
        <v>32</v>
      </c>
      <c r="B37" s="90" t="s">
        <v>65</v>
      </c>
      <c r="C37" s="91">
        <v>64147456.583300002</v>
      </c>
      <c r="D37" s="91">
        <v>17999372.319699999</v>
      </c>
      <c r="E37" s="91">
        <v>2699905.85</v>
      </c>
      <c r="F37" s="114">
        <f t="shared" si="0"/>
        <v>84846734.752999991</v>
      </c>
    </row>
    <row r="38" spans="1:6" x14ac:dyDescent="0.35">
      <c r="A38" s="89">
        <v>33</v>
      </c>
      <c r="B38" s="90" t="s">
        <v>66</v>
      </c>
      <c r="C38" s="91">
        <v>64606417.2619</v>
      </c>
      <c r="D38" s="91">
        <v>18128153.795699999</v>
      </c>
      <c r="E38" s="91">
        <v>2719223.07</v>
      </c>
      <c r="F38" s="114">
        <f t="shared" si="0"/>
        <v>85453794.127599984</v>
      </c>
    </row>
    <row r="39" spans="1:6" x14ac:dyDescent="0.35">
      <c r="A39" s="89">
        <v>34</v>
      </c>
      <c r="B39" s="90" t="s">
        <v>67</v>
      </c>
      <c r="C39" s="91">
        <v>48422725.8825</v>
      </c>
      <c r="D39" s="91">
        <v>13587111.919</v>
      </c>
      <c r="E39" s="91">
        <v>2038066.79</v>
      </c>
      <c r="F39" s="114">
        <f t="shared" si="0"/>
        <v>64047904.591499999</v>
      </c>
    </row>
    <row r="40" spans="1:6" x14ac:dyDescent="0.35">
      <c r="A40" s="89">
        <v>35</v>
      </c>
      <c r="B40" s="90" t="s">
        <v>68</v>
      </c>
      <c r="C40" s="91">
        <v>48684807.233999997</v>
      </c>
      <c r="D40" s="91">
        <v>13660650.295700001</v>
      </c>
      <c r="E40" s="91">
        <v>2049097.54</v>
      </c>
      <c r="F40" s="114">
        <f t="shared" si="0"/>
        <v>64394555.069699995</v>
      </c>
    </row>
    <row r="41" spans="1:6" x14ac:dyDescent="0.35">
      <c r="A41" s="89">
        <v>36</v>
      </c>
      <c r="B41" s="90" t="s">
        <v>69</v>
      </c>
      <c r="C41" s="91">
        <v>43989977.824600004</v>
      </c>
      <c r="D41" s="91">
        <v>12343310.7312</v>
      </c>
      <c r="E41" s="91">
        <v>1851496.61</v>
      </c>
      <c r="F41" s="114">
        <f t="shared" si="0"/>
        <v>58184785.165800005</v>
      </c>
    </row>
    <row r="42" spans="1:6" x14ac:dyDescent="0.35">
      <c r="A42" s="89">
        <v>37</v>
      </c>
      <c r="B42" s="90" t="s">
        <v>70</v>
      </c>
      <c r="C42" s="91">
        <v>19429021.923099998</v>
      </c>
      <c r="D42" s="91">
        <v>5451661.1886999998</v>
      </c>
      <c r="E42" s="91">
        <v>817749.17</v>
      </c>
      <c r="F42" s="114">
        <f t="shared" si="0"/>
        <v>25698432.281800002</v>
      </c>
    </row>
    <row r="43" spans="1:6" x14ac:dyDescent="0.35">
      <c r="A43" s="93"/>
      <c r="B43" s="93"/>
      <c r="C43" s="94">
        <f t="shared" ref="C43:F43" si="1">SUM(C6:C42)</f>
        <v>2138323118.4928</v>
      </c>
      <c r="D43" s="94">
        <f t="shared" si="1"/>
        <v>600000000.0000999</v>
      </c>
      <c r="E43" s="94">
        <f t="shared" si="1"/>
        <v>90000000</v>
      </c>
      <c r="F43" s="94">
        <f t="shared" si="1"/>
        <v>2828323118.4928999</v>
      </c>
    </row>
    <row r="45" spans="1:6" x14ac:dyDescent="0.35">
      <c r="F45" s="113"/>
    </row>
    <row r="46" spans="1:6" x14ac:dyDescent="0.35">
      <c r="F46" s="113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MONTHENTRY</vt:lpstr>
      <vt:lpstr>Sum &amp; FG</vt:lpstr>
      <vt:lpstr>SG Details</vt:lpstr>
      <vt:lpstr>LGCs Details</vt:lpstr>
      <vt:lpstr>Sumsum</vt:lpstr>
      <vt:lpstr>States Ecology</vt:lpstr>
      <vt:lpstr>eccology individual LGCs</vt:lpstr>
      <vt:lpstr>Total Ecology to LGCs</vt:lpstr>
      <vt:lpstr>acctmonth</vt:lpstr>
      <vt:lpstr>previuosmonth</vt:lpstr>
      <vt:lpstr>'SG Details'!Print_Area</vt:lpstr>
      <vt:lpstr>Sumsum!Print_Area</vt:lpstr>
      <vt:lpstr>'LGCs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FUNDS</dc:creator>
  <cp:lastModifiedBy>Mikael Chenko</cp:lastModifiedBy>
  <cp:lastPrinted>2023-05-09T12:43:52Z</cp:lastPrinted>
  <dcterms:created xsi:type="dcterms:W3CDTF">2003-11-12T08:54:16Z</dcterms:created>
  <dcterms:modified xsi:type="dcterms:W3CDTF">2023-07-18T13:34:48Z</dcterms:modified>
</cp:coreProperties>
</file>